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sangye_liverpool_ac_uk/Documents/1 MICP Research-/0-RFC-2019/0-Revision/Data Repository/"/>
    </mc:Choice>
  </mc:AlternateContent>
  <xr:revisionPtr revIDLastSave="26" documentId="11_F25DC773A252ABDACC10487E71DF6CBE5ADE58E8" xr6:coauthVersionLast="47" xr6:coauthVersionMax="47" xr10:uidLastSave="{C1704773-AC80-48F8-AACB-FDFAE57964D6}"/>
  <bookViews>
    <workbookView xWindow="840" yWindow="-108" windowWidth="22308" windowHeight="13176" activeTab="1" xr2:uid="{00000000-000D-0000-FFFF-FFFF00000000}"/>
  </bookViews>
  <sheets>
    <sheet name="Parameters" sheetId="5" r:id="rId1"/>
    <sheet name="Permeability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4" l="1"/>
  <c r="K21" i="4"/>
  <c r="H46" i="4"/>
  <c r="H45" i="4"/>
  <c r="H42" i="4"/>
  <c r="H41" i="4"/>
  <c r="H34" i="4"/>
  <c r="H33" i="4"/>
  <c r="H30" i="4"/>
  <c r="H29" i="4"/>
  <c r="H26" i="4"/>
  <c r="H25" i="4"/>
  <c r="H22" i="4"/>
  <c r="H21" i="4"/>
  <c r="H18" i="4"/>
  <c r="H17" i="4"/>
  <c r="H14" i="4"/>
  <c r="H13" i="4"/>
  <c r="H10" i="4"/>
  <c r="H9" i="4"/>
  <c r="H6" i="4"/>
  <c r="H5" i="4"/>
  <c r="B3" i="5"/>
  <c r="B2" i="5"/>
  <c r="K46" i="4"/>
  <c r="K45" i="4"/>
  <c r="K42" i="4"/>
  <c r="K41" i="4"/>
  <c r="K34" i="4"/>
  <c r="K33" i="4"/>
  <c r="K30" i="4"/>
  <c r="K29" i="4"/>
  <c r="K26" i="4"/>
  <c r="K25" i="4"/>
  <c r="K18" i="4"/>
  <c r="K17" i="4"/>
  <c r="K14" i="4"/>
  <c r="K13" i="4"/>
  <c r="K10" i="4"/>
  <c r="K9" i="4"/>
  <c r="K6" i="4"/>
  <c r="K5" i="4"/>
  <c r="M10" i="4" l="1"/>
  <c r="M26" i="4"/>
  <c r="M46" i="4"/>
  <c r="M13" i="4"/>
  <c r="P7" i="4" s="1"/>
  <c r="M29" i="4"/>
  <c r="M6" i="4"/>
  <c r="M14" i="4"/>
  <c r="M22" i="4"/>
  <c r="M30" i="4"/>
  <c r="M42" i="4"/>
  <c r="M18" i="4"/>
  <c r="M34" i="4"/>
  <c r="M5" i="4"/>
  <c r="P5" i="4" s="1"/>
  <c r="M21" i="4"/>
  <c r="M41" i="4"/>
  <c r="P13" i="4" s="1"/>
  <c r="M9" i="4"/>
  <c r="P6" i="4" s="1"/>
  <c r="M17" i="4"/>
  <c r="M25" i="4"/>
  <c r="P10" i="4" s="1"/>
  <c r="M33" i="4"/>
  <c r="M45" i="4"/>
  <c r="P14" i="4" s="1"/>
  <c r="P12" i="4" l="1"/>
  <c r="P8" i="4"/>
  <c r="P11" i="4"/>
  <c r="P9" i="4"/>
</calcChain>
</file>

<file path=xl/sharedStrings.xml><?xml version="1.0" encoding="utf-8"?>
<sst xmlns="http://schemas.openxmlformats.org/spreadsheetml/2006/main" count="69" uniqueCount="35">
  <si>
    <t>after MICP</t>
  </si>
  <si>
    <t>C9</t>
  </si>
  <si>
    <t>C8</t>
  </si>
  <si>
    <t>C7</t>
  </si>
  <si>
    <t>C6</t>
  </si>
  <si>
    <t>C5</t>
  </si>
  <si>
    <t>C4</t>
  </si>
  <si>
    <t>C3</t>
  </si>
  <si>
    <t>C2</t>
  </si>
  <si>
    <t>C1</t>
  </si>
  <si>
    <t>Before MICP</t>
  </si>
  <si>
    <t>L/min</t>
  </si>
  <si>
    <t>De-ionised Water</t>
  </si>
  <si>
    <t>Cementing solution, 0.5M</t>
  </si>
  <si>
    <t>data missing</t>
  </si>
  <si>
    <t>Permeability, m2</t>
  </si>
  <si>
    <t>Index (for the purpose of plot only)</t>
  </si>
  <si>
    <t>Average permeability for each cycle</t>
  </si>
  <si>
    <t>Date</t>
  </si>
  <si>
    <t>1st</t>
  </si>
  <si>
    <t>2nd</t>
  </si>
  <si>
    <t>Injected fluid type</t>
  </si>
  <si>
    <t>upper</t>
  </si>
  <si>
    <t>lower</t>
  </si>
  <si>
    <t>Presure, kPa</t>
  </si>
  <si>
    <t xml:space="preserve"> difference</t>
  </si>
  <si>
    <t>Cycle of cementing solution</t>
  </si>
  <si>
    <t>MICP Cycle</t>
  </si>
  <si>
    <t>Pump power (calibarated with injection rate)</t>
  </si>
  <si>
    <t>Well radius [m]</t>
  </si>
  <si>
    <t>RFC radius [m]</t>
  </si>
  <si>
    <t>Depth [m]</t>
  </si>
  <si>
    <t>Viscosity [Pa.s]</t>
  </si>
  <si>
    <t>Injection rate</t>
  </si>
  <si>
    <t>m3/s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</si>
</sst>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71" formatCode="0.0E+00"/>
    <numFmt numFmtId="174" formatCode="0.0000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 wrapText="1"/>
    </xf>
    <xf numFmtId="11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0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600"/>
              <a:t>Permeability evolution before, during, and after MICP treatment cycles</a:t>
            </a:r>
          </a:p>
        </c:rich>
      </c:tx>
      <c:layout>
        <c:manualLayout>
          <c:xMode val="edge"/>
          <c:yMode val="edge"/>
          <c:x val="0.1857670016670217"/>
          <c:y val="5.6709868546097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63829628642158"/>
          <c:y val="0.14234319952683416"/>
          <c:w val="0.83766192345788371"/>
          <c:h val="0.73659854687447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Permeability!$M$4:$M$46</c:f>
              <c:numCache>
                <c:formatCode>0.00000E+00</c:formatCode>
                <c:ptCount val="43"/>
                <c:pt idx="1">
                  <c:v>1.3733824907094563E-11</c:v>
                </c:pt>
                <c:pt idx="2">
                  <c:v>1.2804353436914655E-11</c:v>
                </c:pt>
                <c:pt idx="5">
                  <c:v>1.7510718797318734E-11</c:v>
                </c:pt>
                <c:pt idx="6">
                  <c:v>1.179545072977293E-11</c:v>
                </c:pt>
                <c:pt idx="9">
                  <c:v>2.0202663197322389E-11</c:v>
                </c:pt>
                <c:pt idx="10">
                  <c:v>8.4615863949218094E-12</c:v>
                </c:pt>
                <c:pt idx="13">
                  <c:v>1.916633496495411E-11</c:v>
                </c:pt>
                <c:pt idx="14">
                  <c:v>1.1056378246146261E-11</c:v>
                </c:pt>
                <c:pt idx="17">
                  <c:v>2.2066133761337154E-11</c:v>
                </c:pt>
                <c:pt idx="18">
                  <c:v>2.5678632159444773E-11</c:v>
                </c:pt>
                <c:pt idx="21">
                  <c:v>1.5809710469851104E-11</c:v>
                </c:pt>
                <c:pt idx="22">
                  <c:v>1.1593787677890814E-11</c:v>
                </c:pt>
                <c:pt idx="25">
                  <c:v>1.8861556000085571E-11</c:v>
                </c:pt>
                <c:pt idx="26">
                  <c:v>1.4681773429556469E-11</c:v>
                </c:pt>
                <c:pt idx="29">
                  <c:v>1.4328822776502716E-11</c:v>
                </c:pt>
                <c:pt idx="30">
                  <c:v>9.3034520111892304E-12</c:v>
                </c:pt>
                <c:pt idx="37">
                  <c:v>7.1734939386425083E-12</c:v>
                </c:pt>
                <c:pt idx="38">
                  <c:v>6.559534536293113E-12</c:v>
                </c:pt>
                <c:pt idx="41">
                  <c:v>9.9944461924284656E-12</c:v>
                </c:pt>
                <c:pt idx="42">
                  <c:v>7.8577482254093485E-12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4D61-9E17-7BF32967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165088"/>
        <c:axId val="389176320"/>
      </c:barChart>
      <c:scatterChart>
        <c:scatterStyle val="line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xVal>
            <c:numRef>
              <c:f>Permeability!$O$5:$O$14</c:f>
              <c:numCache>
                <c:formatCode>General</c:formatCode>
                <c:ptCount val="10"/>
                <c:pt idx="0">
                  <c:v>0.5</c:v>
                </c:pt>
                <c:pt idx="1">
                  <c:v>1.45</c:v>
                </c:pt>
                <c:pt idx="2">
                  <c:v>2.35</c:v>
                </c:pt>
                <c:pt idx="3">
                  <c:v>3.3</c:v>
                </c:pt>
                <c:pt idx="4">
                  <c:v>4.2</c:v>
                </c:pt>
                <c:pt idx="5">
                  <c:v>5.15</c:v>
                </c:pt>
                <c:pt idx="6">
                  <c:v>6.1</c:v>
                </c:pt>
                <c:pt idx="7">
                  <c:v>7.05</c:v>
                </c:pt>
                <c:pt idx="8">
                  <c:v>8.85</c:v>
                </c:pt>
                <c:pt idx="9">
                  <c:v>9.8000000000000007</c:v>
                </c:pt>
              </c:numCache>
            </c:numRef>
          </c:xVal>
          <c:yVal>
            <c:numRef>
              <c:f>Permeability!$P$5:$P$14</c:f>
              <c:numCache>
                <c:formatCode>0.00000E+00</c:formatCode>
                <c:ptCount val="10"/>
                <c:pt idx="0">
                  <c:v>1.3269089172004609E-11</c:v>
                </c:pt>
                <c:pt idx="1">
                  <c:v>1.4653084763545833E-11</c:v>
                </c:pt>
                <c:pt idx="2">
                  <c:v>1.4332124796122099E-11</c:v>
                </c:pt>
                <c:pt idx="3">
                  <c:v>1.5111356605550186E-11</c:v>
                </c:pt>
                <c:pt idx="4">
                  <c:v>2.3872382960390963E-11</c:v>
                </c:pt>
                <c:pt idx="5">
                  <c:v>1.3701749073870959E-11</c:v>
                </c:pt>
                <c:pt idx="6">
                  <c:v>1.677166471482102E-11</c:v>
                </c:pt>
                <c:pt idx="7">
                  <c:v>1.1816137393845974E-11</c:v>
                </c:pt>
                <c:pt idx="8">
                  <c:v>6.8665142374678102E-12</c:v>
                </c:pt>
                <c:pt idx="9">
                  <c:v>8.9260972089189078E-12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2F-4D61-9E17-7BF32967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443232"/>
        <c:axId val="1167441432"/>
      </c:scatterChart>
      <c:catAx>
        <c:axId val="38916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MICP treatment</a:t>
                </a:r>
                <a:r>
                  <a:rPr lang="en-US" sz="1400" baseline="0"/>
                  <a:t> cycle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44326847127686025"/>
              <c:y val="0.9363295922344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9176320"/>
        <c:crosses val="autoZero"/>
        <c:auto val="1"/>
        <c:lblAlgn val="ctr"/>
        <c:lblOffset val="100"/>
        <c:noMultiLvlLbl val="0"/>
      </c:catAx>
      <c:valAx>
        <c:axId val="38917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Permeability, m</a:t>
                </a:r>
                <a:r>
                  <a:rPr lang="en-US" sz="1400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2.2098660845043236E-5"/>
              <c:y val="0.32397823976285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9165088"/>
        <c:crosses val="autoZero"/>
        <c:crossBetween val="between"/>
      </c:valAx>
      <c:valAx>
        <c:axId val="1167441432"/>
        <c:scaling>
          <c:orientation val="minMax"/>
          <c:max val="3.0000000000000019E-11"/>
        </c:scaling>
        <c:delete val="1"/>
        <c:axPos val="r"/>
        <c:numFmt formatCode="0.00000E+00" sourceLinked="1"/>
        <c:majorTickMark val="out"/>
        <c:minorTickMark val="none"/>
        <c:tickLblPos val="nextTo"/>
        <c:crossAx val="1167443232"/>
        <c:crosses val="max"/>
        <c:crossBetween val="midCat"/>
      </c:valAx>
      <c:valAx>
        <c:axId val="1167443232"/>
        <c:scaling>
          <c:orientation val="minMax"/>
          <c:max val="10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1167441432"/>
        <c:crosses val="max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322730</xdr:colOff>
      <xdr:row>14</xdr:row>
      <xdr:rowOff>17929</xdr:rowOff>
    </xdr:from>
    <xdr:to>
      <xdr:col>25</xdr:col>
      <xdr:colOff>232881</xdr:colOff>
      <xdr:row>33</xdr:row>
      <xdr:rowOff>29525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4A7B61-EBFC-41FC-8DED-5277C74F7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0.09939</cdr:x>
      <cdr:y>0.86246</cdr:y>
    </cdr:from>
    <cdr:to>
      <cdr:x>0.2129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6C7D579-BE92-B2B8-806E-10BC3B49A07C}"/>
            </a:ext>
          </a:extLst>
        </cdr:cNvPr>
        <cdr:cNvSpPr txBox="1"/>
      </cdr:nvSpPr>
      <cdr:spPr>
        <a:xfrm xmlns:a="http://schemas.openxmlformats.org/drawingml/2006/main">
          <a:off x="832030" y="4413083"/>
          <a:ext cx="950255" cy="703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Before MICP</a:t>
          </a:r>
        </a:p>
      </cdr:txBody>
    </cdr:sp>
  </cdr:relSizeAnchor>
  <cdr:relSizeAnchor xmlns:cdr="http://schemas.openxmlformats.org/drawingml/2006/chartDrawing">
    <cdr:from>
      <cdr:x>0.17485</cdr:x>
      <cdr:y>0.86246</cdr:y>
    </cdr:from>
    <cdr:to>
      <cdr:x>0.28537</cdr:x>
      <cdr:y>0.95035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A753058-CDE7-58F8-84EA-1B0A5BFA554A}"/>
            </a:ext>
          </a:extLst>
        </cdr:cNvPr>
        <cdr:cNvSpPr txBox="1"/>
      </cdr:nvSpPr>
      <cdr:spPr>
        <a:xfrm xmlns:a="http://schemas.openxmlformats.org/drawingml/2006/main">
          <a:off x="1463789" y="4413083"/>
          <a:ext cx="925224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C1</a:t>
          </a:r>
        </a:p>
      </cdr:txBody>
    </cdr:sp>
  </cdr:relSizeAnchor>
  <cdr:relSizeAnchor xmlns:cdr="http://schemas.openxmlformats.org/drawingml/2006/chartDrawing">
    <cdr:from>
      <cdr:x>0.25802</cdr:x>
      <cdr:y>0.86246</cdr:y>
    </cdr:from>
    <cdr:to>
      <cdr:x>0.36077</cdr:x>
      <cdr:y>0.95035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7142557-4935-98E8-54DA-5D9A91C5C05C}"/>
            </a:ext>
          </a:extLst>
        </cdr:cNvPr>
        <cdr:cNvSpPr txBox="1"/>
      </cdr:nvSpPr>
      <cdr:spPr>
        <a:xfrm xmlns:a="http://schemas.openxmlformats.org/drawingml/2006/main">
          <a:off x="2160042" y="4413083"/>
          <a:ext cx="860176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C2</a:t>
          </a:r>
        </a:p>
      </cdr:txBody>
    </cdr:sp>
  </cdr:relSizeAnchor>
  <cdr:relSizeAnchor xmlns:cdr="http://schemas.openxmlformats.org/drawingml/2006/chartDrawing">
    <cdr:from>
      <cdr:x>0.34165</cdr:x>
      <cdr:y>0.86246</cdr:y>
    </cdr:from>
    <cdr:to>
      <cdr:x>0.4372</cdr:x>
      <cdr:y>0.95035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87FB34D7-A2A7-0202-2C77-0C07F8D08F97}"/>
            </a:ext>
          </a:extLst>
        </cdr:cNvPr>
        <cdr:cNvSpPr txBox="1"/>
      </cdr:nvSpPr>
      <cdr:spPr>
        <a:xfrm xmlns:a="http://schemas.openxmlformats.org/drawingml/2006/main">
          <a:off x="2860154" y="4413083"/>
          <a:ext cx="799902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C3</a:t>
          </a:r>
        </a:p>
      </cdr:txBody>
    </cdr:sp>
  </cdr:relSizeAnchor>
  <cdr:relSizeAnchor xmlns:cdr="http://schemas.openxmlformats.org/drawingml/2006/chartDrawing">
    <cdr:from>
      <cdr:x>0.43468</cdr:x>
      <cdr:y>0.86246</cdr:y>
    </cdr:from>
    <cdr:to>
      <cdr:x>0.49528</cdr:x>
      <cdr:y>0.95035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4EB999F8-738D-9142-4709-029385D05CD4}"/>
            </a:ext>
          </a:extLst>
        </cdr:cNvPr>
        <cdr:cNvSpPr txBox="1"/>
      </cdr:nvSpPr>
      <cdr:spPr>
        <a:xfrm xmlns:a="http://schemas.openxmlformats.org/drawingml/2006/main">
          <a:off x="3638960" y="4413083"/>
          <a:ext cx="507315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C4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0.50106</cdr:x>
      <cdr:y>0.86246</cdr:y>
    </cdr:from>
    <cdr:to>
      <cdr:x>0.5897</cdr:x>
      <cdr:y>0.95035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B188D03-9F5A-5223-6E80-011C6E5356D1}"/>
            </a:ext>
          </a:extLst>
        </cdr:cNvPr>
        <cdr:cNvSpPr txBox="1"/>
      </cdr:nvSpPr>
      <cdr:spPr>
        <a:xfrm xmlns:a="http://schemas.openxmlformats.org/drawingml/2006/main">
          <a:off x="4194663" y="4413083"/>
          <a:ext cx="742054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C5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0.82743</cdr:x>
      <cdr:y>0.86246</cdr:y>
    </cdr:from>
    <cdr:to>
      <cdr:x>0.8826</cdr:x>
      <cdr:y>0.95035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55068508-E8C6-FD5B-6BDE-A34112E56E62}"/>
            </a:ext>
          </a:extLst>
        </cdr:cNvPr>
        <cdr:cNvSpPr txBox="1"/>
      </cdr:nvSpPr>
      <cdr:spPr>
        <a:xfrm xmlns:a="http://schemas.openxmlformats.org/drawingml/2006/main">
          <a:off x="6926873" y="4413083"/>
          <a:ext cx="461862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C9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0.8835</cdr:x>
      <cdr:y>0.86246</cdr:y>
    </cdr:from>
    <cdr:to>
      <cdr:x>0.98363</cdr:x>
      <cdr:y>1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B11F16A0-B4AF-462C-533A-84961BFD1FDD}"/>
            </a:ext>
          </a:extLst>
        </cdr:cNvPr>
        <cdr:cNvSpPr txBox="1"/>
      </cdr:nvSpPr>
      <cdr:spPr>
        <a:xfrm xmlns:a="http://schemas.openxmlformats.org/drawingml/2006/main">
          <a:off x="7414389" y="4360002"/>
          <a:ext cx="840297" cy="695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After MICP</a:t>
          </a:r>
        </a:p>
      </cdr:txBody>
    </cdr:sp>
  </cdr:relSizeAnchor>
  <cdr:relSizeAnchor xmlns:cdr="http://schemas.openxmlformats.org/drawingml/2006/chartDrawing">
    <cdr:from>
      <cdr:x>0.57931</cdr:x>
      <cdr:y>0.86246</cdr:y>
    </cdr:from>
    <cdr:to>
      <cdr:x>0.66795</cdr:x>
      <cdr:y>0.95035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00888796-4BD3-4CEF-9CD6-E020FB93EBA4}"/>
            </a:ext>
          </a:extLst>
        </cdr:cNvPr>
        <cdr:cNvSpPr txBox="1"/>
      </cdr:nvSpPr>
      <cdr:spPr>
        <a:xfrm xmlns:a="http://schemas.openxmlformats.org/drawingml/2006/main">
          <a:off x="4849736" y="4413083"/>
          <a:ext cx="742055" cy="449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C6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0.65277</cdr:x>
      <cdr:y>0.86246</cdr:y>
    </cdr:from>
    <cdr:to>
      <cdr:x>0.74142</cdr:x>
      <cdr:y>0.95035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0346365A-8120-4098-AD14-FB02080A362F}"/>
            </a:ext>
          </a:extLst>
        </cdr:cNvPr>
        <cdr:cNvSpPr txBox="1"/>
      </cdr:nvSpPr>
      <cdr:spPr>
        <a:xfrm xmlns:a="http://schemas.openxmlformats.org/drawingml/2006/main">
          <a:off x="5478088" y="4360002"/>
          <a:ext cx="743956" cy="44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C7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0.73976</cdr:x>
      <cdr:y>0.86246</cdr:y>
    </cdr:from>
    <cdr:to>
      <cdr:x>0.8284</cdr:x>
      <cdr:y>0.95035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C94AFA70-76CD-416B-BC40-384A4DAAD0B7}"/>
            </a:ext>
          </a:extLst>
        </cdr:cNvPr>
        <cdr:cNvSpPr txBox="1"/>
      </cdr:nvSpPr>
      <cdr:spPr>
        <a:xfrm xmlns:a="http://schemas.openxmlformats.org/drawingml/2006/main">
          <a:off x="6208113" y="4360002"/>
          <a:ext cx="743873" cy="44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C8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0.71873</cdr:x>
      <cdr:y>0.62487</cdr:y>
    </cdr:from>
    <cdr:to>
      <cdr:x>0.83022</cdr:x>
      <cdr:y>0.82049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E283F57-EEB9-5F8E-7992-21189BFBE77A}"/>
            </a:ext>
          </a:extLst>
        </cdr:cNvPr>
        <cdr:cNvSpPr txBox="1"/>
      </cdr:nvSpPr>
      <cdr:spPr>
        <a:xfrm xmlns:a="http://schemas.openxmlformats.org/drawingml/2006/main">
          <a:off x="6029325" y="2190750"/>
          <a:ext cx="93533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flow rate data lost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0.71499</cdr:x>
      <cdr:y>0.12971</cdr:y>
    </cdr:from>
    <cdr:to>
      <cdr:x>0.99586</cdr:x>
      <cdr:y>0.53654</cdr:y>
    </cdr:to>
    <cdr:pic>
      <cdr:nvPicPr>
        <cdr:cNvPr id="12" name="Picture 11">
          <a:extLst xmlns:a="http://schemas.openxmlformats.org/drawingml/2006/main">
            <a:ext uri="{FF2B5EF4-FFF2-40B4-BE49-F238E27FC236}">
              <a16:creationId xmlns:a16="http://schemas.microsoft.com/office/drawing/2014/main" id="{8A96BCF1-AA9E-F450-14DA-24A7F32C6EF1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11658" b="6862"/>
        <a:stretch xmlns:a="http://schemas.openxmlformats.org/drawingml/2006/main"/>
      </cdr:blipFill>
      <cdr:spPr>
        <a:xfrm xmlns:a="http://schemas.openxmlformats.org/drawingml/2006/main">
          <a:off x="6017968" y="668097"/>
          <a:ext cx="2364031" cy="20955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0.71034</cdr:x>
      <cdr:y>0.21507</cdr:y>
    </cdr:from>
    <cdr:to>
      <cdr:x>0.99844</cdr:x>
      <cdr:y>0.41069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3F1497BC-1BDC-1EBE-1BF1-9C9C526E8D61}"/>
            </a:ext>
          </a:extLst>
        </cdr:cNvPr>
        <cdr:cNvSpPr txBox="1"/>
      </cdr:nvSpPr>
      <cdr:spPr>
        <a:xfrm xmlns:a="http://schemas.openxmlformats.org/drawingml/2006/main">
          <a:off x="5978800" y="1107796"/>
          <a:ext cx="2424869" cy="1007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flow channels </a:t>
          </a:r>
        </a:p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(photo taken during cyle 3, during the 2</a:t>
          </a:r>
          <a:r>
            <a:rPr lang="en-US" sz="1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nd 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injection of the cementing solution)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0.89812</cdr:x>
      <cdr:y>0.1874</cdr:y>
    </cdr:from>
    <cdr:to>
      <cdr:x>0.91958</cdr:x>
      <cdr:y>0.23429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C5170A35-A0FB-BFF9-4E98-323CD27DB021}"/>
            </a:ext>
          </a:extLst>
        </cdr:cNvPr>
        <cdr:cNvCxnSpPr/>
      </cdr:nvCxnSpPr>
      <cdr:spPr>
        <a:xfrm xmlns:a="http://schemas.openxmlformats.org/drawingml/2006/main" flipV="1">
          <a:off x="7559296" y="965254"/>
          <a:ext cx="180593" cy="2415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0.80603</cdr:x>
      <cdr:y>0.40135</cdr:y>
    </cdr:from>
    <cdr:to>
      <cdr:x>0.80754</cdr:x>
      <cdr:y>0.46448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6A55B749-6898-5EDA-4D42-7BFAEB12E127}"/>
            </a:ext>
          </a:extLst>
        </cdr:cNvPr>
        <cdr:cNvCxnSpPr/>
      </cdr:nvCxnSpPr>
      <cdr:spPr>
        <a:xfrm xmlns:a="http://schemas.openxmlformats.org/drawingml/2006/main">
          <a:off x="6784158" y="2067288"/>
          <a:ext cx="12786" cy="3251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0.39086</cdr:x>
      <cdr:y>0.26001</cdr:y>
    </cdr:from>
    <cdr:to>
      <cdr:x>0.43854</cdr:x>
      <cdr:y>0.37754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56F7568E-8B3E-0E52-29EA-ED8BCE8587A5}"/>
            </a:ext>
          </a:extLst>
        </cdr:cNvPr>
        <cdr:cNvCxnSpPr/>
      </cdr:nvCxnSpPr>
      <cdr:spPr>
        <a:xfrm xmlns:a="http://schemas.openxmlformats.org/drawingml/2006/main" flipV="1">
          <a:off x="3289763" y="1339231"/>
          <a:ext cx="401382" cy="6053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0.40409</cdr:x>
      <cdr:y>0.14907</cdr:y>
    </cdr:from>
    <cdr:to>
      <cdr:x>0.59218</cdr:x>
      <cdr:y>0.26107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E7229182-6D7B-A7B0-7BA2-BFFA535A9F49}"/>
            </a:ext>
          </a:extLst>
        </cdr:cNvPr>
        <cdr:cNvSpPr txBox="1"/>
      </cdr:nvSpPr>
      <cdr:spPr>
        <a:xfrm xmlns:a="http://schemas.openxmlformats.org/drawingml/2006/main">
          <a:off x="3401141" y="767821"/>
          <a:ext cx="1583121" cy="576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Permeability increasd due to 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0.59325</cdr:x>
      <cdr:y>0.21057</cdr:y>
    </cdr:from>
    <cdr:to>
      <cdr:x>0.74379</cdr:x>
      <cdr:y>0.23917</cdr:y>
    </cdr:to>
    <cdr:sp macro="" textlink="">
      <cdr:nvSpPr>
        <cdr:cNvPr id="27" name="Arrow: Right 26">
          <a:extLst xmlns:a="http://schemas.openxmlformats.org/drawingml/2006/main">
            <a:ext uri="{FF2B5EF4-FFF2-40B4-BE49-F238E27FC236}">
              <a16:creationId xmlns:a16="http://schemas.microsoft.com/office/drawing/2014/main" id="{AF67190D-12AC-C242-C515-FCD3AB00785D}"/>
            </a:ext>
          </a:extLst>
        </cdr:cNvPr>
        <cdr:cNvSpPr/>
      </cdr:nvSpPr>
      <cdr:spPr>
        <a:xfrm xmlns:a="http://schemas.openxmlformats.org/drawingml/2006/main">
          <a:off x="4995258" y="1062853"/>
          <a:ext cx="1267546" cy="144377"/>
        </a:xfrm>
        <a:prstGeom xmlns:a="http://schemas.openxmlformats.org/drawingml/2006/main" prst="rightArrow">
          <a:avLst>
            <a:gd name="adj1" fmla="val 29167"/>
            <a:gd name="adj2" fmla="val 88195"/>
          </a:avLst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F6F8-434C-477D-8D6A-405184AAD638}">
  <dimension ref="A2:C7"/>
  <sheetViews>
    <sheetView workbookViewId="0">
      <selection activeCell="B32" sqref="B31:B32"/>
    </sheetView>
  </sheetViews>
  <sheetFormatPr defaultRowHeight="14.4" x14ac:dyDescent="0.3"/>
  <cols>
    <col min="1" max="1" width="16.5546875" style="1" customWidth="1"/>
    <col min="2" max="2" width="16.21875" style="1" customWidth="1"/>
    <col min="3" max="3" width="8.88671875" style="1"/>
  </cols>
  <sheetData>
    <row r="2" spans="1:3" x14ac:dyDescent="0.3">
      <c r="A2" s="1" t="s">
        <v>29</v>
      </c>
      <c r="B2" s="1">
        <f>0.02/2</f>
        <v>0.01</v>
      </c>
    </row>
    <row r="3" spans="1:3" x14ac:dyDescent="0.3">
      <c r="A3" s="1" t="s">
        <v>30</v>
      </c>
      <c r="B3" s="1">
        <f>0.94/2</f>
        <v>0.47</v>
      </c>
    </row>
    <row r="4" spans="1:3" x14ac:dyDescent="0.3">
      <c r="A4" s="1" t="s">
        <v>31</v>
      </c>
      <c r="B4" s="1">
        <v>0.14499999999999999</v>
      </c>
    </row>
    <row r="5" spans="1:3" x14ac:dyDescent="0.3">
      <c r="A5" s="1" t="s">
        <v>32</v>
      </c>
      <c r="B5" s="11">
        <v>8.965601133333333E-4</v>
      </c>
    </row>
    <row r="6" spans="1:3" x14ac:dyDescent="0.3">
      <c r="C6" s="11"/>
    </row>
    <row r="7" spans="1:3" x14ac:dyDescent="0.3">
      <c r="C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0FBD-5755-421E-B4BA-85C50E95B2A8}">
  <dimension ref="A1:T48"/>
  <sheetViews>
    <sheetView tabSelected="1" zoomScale="85" zoomScaleNormal="85" workbookViewId="0">
      <selection activeCell="R7" sqref="R7"/>
    </sheetView>
  </sheetViews>
  <sheetFormatPr defaultRowHeight="14.4" x14ac:dyDescent="0.3"/>
  <cols>
    <col min="1" max="1" width="13.44140625" style="3" customWidth="1"/>
    <col min="2" max="2" width="12.109375" style="3" customWidth="1"/>
    <col min="3" max="3" width="19" style="3" customWidth="1"/>
    <col min="4" max="4" width="16.21875" style="5" customWidth="1"/>
    <col min="5" max="5" width="2.33203125" style="3" customWidth="1"/>
    <col min="6" max="6" width="18.33203125" style="3" customWidth="1"/>
    <col min="7" max="8" width="12.21875" style="3" customWidth="1"/>
    <col min="9" max="9" width="11.77734375" style="3" customWidth="1"/>
    <col min="10" max="10" width="8.88671875" style="3"/>
    <col min="11" max="11" width="13" style="3" customWidth="1"/>
    <col min="12" max="12" width="2.77734375" style="3" customWidth="1"/>
    <col min="13" max="13" width="13" style="3" bestFit="1" customWidth="1"/>
    <col min="14" max="14" width="8.88671875" style="3"/>
    <col min="15" max="15" width="19.33203125" style="3" customWidth="1"/>
    <col min="16" max="16" width="15.5546875" style="3" customWidth="1"/>
  </cols>
  <sheetData>
    <row r="1" spans="1:16" x14ac:dyDescent="0.3">
      <c r="G1" s="4" t="s">
        <v>33</v>
      </c>
      <c r="H1" s="4"/>
      <c r="I1" s="4" t="s">
        <v>24</v>
      </c>
      <c r="J1" s="4"/>
      <c r="K1" s="4"/>
    </row>
    <row r="2" spans="1:16" s="2" customFormat="1" ht="48.6" customHeight="1" x14ac:dyDescent="0.3">
      <c r="A2" s="1" t="s">
        <v>18</v>
      </c>
      <c r="B2" s="5" t="s">
        <v>27</v>
      </c>
      <c r="C2" s="5" t="s">
        <v>26</v>
      </c>
      <c r="D2" s="5" t="s">
        <v>21</v>
      </c>
      <c r="E2" s="5"/>
      <c r="F2" s="5" t="s">
        <v>28</v>
      </c>
      <c r="G2" s="5" t="s">
        <v>11</v>
      </c>
      <c r="H2" s="5" t="s">
        <v>34</v>
      </c>
      <c r="I2" s="1" t="s">
        <v>22</v>
      </c>
      <c r="J2" s="1" t="s">
        <v>23</v>
      </c>
      <c r="K2" s="5" t="s">
        <v>25</v>
      </c>
      <c r="L2" s="5"/>
      <c r="M2" s="5" t="s">
        <v>15</v>
      </c>
      <c r="N2" s="5"/>
      <c r="O2" s="5" t="s">
        <v>16</v>
      </c>
      <c r="P2" s="5" t="s">
        <v>17</v>
      </c>
    </row>
    <row r="3" spans="1:16" x14ac:dyDescent="0.3">
      <c r="B3" s="6"/>
      <c r="G3" s="7"/>
      <c r="H3" s="7"/>
    </row>
    <row r="4" spans="1:16" x14ac:dyDescent="0.3">
      <c r="G4" s="7"/>
      <c r="H4" s="7"/>
    </row>
    <row r="5" spans="1:16" x14ac:dyDescent="0.3">
      <c r="A5" s="8">
        <v>43613</v>
      </c>
      <c r="B5" s="3" t="s">
        <v>10</v>
      </c>
      <c r="D5" s="5" t="s">
        <v>12</v>
      </c>
      <c r="F5" s="3">
        <v>100</v>
      </c>
      <c r="G5" s="9">
        <v>0.21915067513602379</v>
      </c>
      <c r="H5" s="12">
        <f>G5/1000/60</f>
        <v>3.6525112522670631E-6</v>
      </c>
      <c r="I5" s="9">
        <v>0.91375000000000028</v>
      </c>
      <c r="J5" s="9">
        <v>-9.389830508474574E-2</v>
      </c>
      <c r="K5" s="9">
        <f>I5-J5</f>
        <v>1.007648305084746</v>
      </c>
      <c r="M5" s="13">
        <f>(H5*Parameters!$B$5*LN(Parameters!$B$3/Parameters!$B$2))/(2*PI()*Parameters!$B$4*K5)/1000</f>
        <v>1.3733824907094563E-11</v>
      </c>
      <c r="O5" s="3">
        <v>0.5</v>
      </c>
      <c r="P5" s="14">
        <f>AVERAGE(M5:M6)</f>
        <v>1.3269089172004609E-11</v>
      </c>
    </row>
    <row r="6" spans="1:16" x14ac:dyDescent="0.3">
      <c r="F6" s="3">
        <v>150</v>
      </c>
      <c r="G6" s="9">
        <v>0.30963548436583282</v>
      </c>
      <c r="H6" s="12">
        <f>G6/1000/60</f>
        <v>5.1605914060972137E-6</v>
      </c>
      <c r="I6" s="9">
        <v>1.4331428571428575</v>
      </c>
      <c r="J6" s="9">
        <v>-9.389830508474574E-2</v>
      </c>
      <c r="K6" s="9">
        <f>I6-J6</f>
        <v>1.5270411622276032</v>
      </c>
      <c r="M6" s="13">
        <f>(H6*Parameters!$B$5*LN(Parameters!$B$3/Parameters!$B$2))/(2*PI()*Parameters!$B$4*K6)/1000</f>
        <v>1.2804353436914655E-11</v>
      </c>
      <c r="O6" s="3">
        <v>1.45</v>
      </c>
      <c r="P6" s="14">
        <f>AVERAGE(M9:M10)</f>
        <v>1.4653084763545833E-11</v>
      </c>
    </row>
    <row r="7" spans="1:16" x14ac:dyDescent="0.3">
      <c r="G7" s="9"/>
      <c r="H7" s="9"/>
      <c r="I7" s="9"/>
      <c r="J7" s="9"/>
      <c r="O7" s="3">
        <v>2.35</v>
      </c>
      <c r="P7" s="14">
        <f>AVERAGE(M13:M14)</f>
        <v>1.4332124796122099E-11</v>
      </c>
    </row>
    <row r="8" spans="1:16" x14ac:dyDescent="0.3">
      <c r="B8" s="6"/>
      <c r="G8" s="9"/>
      <c r="H8" s="9"/>
      <c r="I8" s="9"/>
      <c r="J8" s="9"/>
      <c r="O8" s="3">
        <v>3.3</v>
      </c>
      <c r="P8" s="14">
        <f>AVERAGE(M17:M18)</f>
        <v>1.5111356605550186E-11</v>
      </c>
    </row>
    <row r="9" spans="1:16" ht="28.8" x14ac:dyDescent="0.3">
      <c r="A9" s="8">
        <v>43614</v>
      </c>
      <c r="B9" s="4" t="s">
        <v>9</v>
      </c>
      <c r="C9" s="3" t="s">
        <v>19</v>
      </c>
      <c r="D9" s="5" t="s">
        <v>13</v>
      </c>
      <c r="F9" s="3">
        <v>119</v>
      </c>
      <c r="G9" s="9">
        <v>0.26343283582089527</v>
      </c>
      <c r="H9" s="12">
        <f>G9/1000/60</f>
        <v>4.3905472636815877E-6</v>
      </c>
      <c r="I9" s="9">
        <v>0.85</v>
      </c>
      <c r="J9" s="9">
        <v>-0.1</v>
      </c>
      <c r="K9" s="9">
        <f>I9-J9</f>
        <v>0.95</v>
      </c>
      <c r="M9" s="13">
        <f>(H9*Parameters!$B$5*LN(Parameters!$B$3/Parameters!$B$2))/(2*PI()*Parameters!$B$4*K9)/1000</f>
        <v>1.7510718797318734E-11</v>
      </c>
      <c r="O9" s="3">
        <v>4.2</v>
      </c>
      <c r="P9" s="14">
        <f>AVERAGE(M21:M22)</f>
        <v>2.3872382960390963E-11</v>
      </c>
    </row>
    <row r="10" spans="1:16" ht="28.8" x14ac:dyDescent="0.3">
      <c r="A10" s="8">
        <v>43615</v>
      </c>
      <c r="B10" s="4"/>
      <c r="C10" s="3" t="s">
        <v>20</v>
      </c>
      <c r="D10" s="5" t="s">
        <v>13</v>
      </c>
      <c r="F10" s="3">
        <v>119</v>
      </c>
      <c r="G10" s="9">
        <v>0.26343283582089527</v>
      </c>
      <c r="H10" s="12">
        <f>G10/1000/60</f>
        <v>4.3905472636815877E-6</v>
      </c>
      <c r="I10" s="9">
        <v>1.3814285714285717</v>
      </c>
      <c r="J10" s="9">
        <v>-2.8876404494381992E-2</v>
      </c>
      <c r="K10" s="9">
        <f>I10-J10</f>
        <v>1.4103049759229536</v>
      </c>
      <c r="M10" s="13">
        <f>(H10*Parameters!$B$5*LN(Parameters!$B$3/Parameters!$B$2))/(2*PI()*Parameters!$B$4*K10)/1000</f>
        <v>1.179545072977293E-11</v>
      </c>
      <c r="O10" s="3">
        <v>5.15</v>
      </c>
      <c r="P10" s="14">
        <f>AVERAGE(M25:M26)</f>
        <v>1.3701749073870959E-11</v>
      </c>
    </row>
    <row r="11" spans="1:16" x14ac:dyDescent="0.3">
      <c r="B11" s="6"/>
      <c r="G11" s="9"/>
      <c r="H11" s="9"/>
      <c r="I11" s="9"/>
      <c r="J11" s="9"/>
      <c r="O11" s="3">
        <v>6.1</v>
      </c>
      <c r="P11" s="14">
        <f>AVERAGE(M29:M30)</f>
        <v>1.677166471482102E-11</v>
      </c>
    </row>
    <row r="12" spans="1:16" x14ac:dyDescent="0.3">
      <c r="G12" s="9"/>
      <c r="H12" s="9"/>
      <c r="I12" s="9"/>
      <c r="J12" s="9"/>
      <c r="O12" s="3">
        <v>7.05</v>
      </c>
      <c r="P12" s="14">
        <f>AVERAGE(M33:M34)</f>
        <v>1.1816137393845974E-11</v>
      </c>
    </row>
    <row r="13" spans="1:16" ht="28.8" x14ac:dyDescent="0.3">
      <c r="A13" s="8">
        <v>43615</v>
      </c>
      <c r="B13" s="4" t="s">
        <v>8</v>
      </c>
      <c r="C13" s="3" t="s">
        <v>19</v>
      </c>
      <c r="D13" s="5" t="s">
        <v>13</v>
      </c>
      <c r="F13" s="3">
        <v>119</v>
      </c>
      <c r="G13" s="9">
        <v>0.24967639628016899</v>
      </c>
      <c r="H13" s="12">
        <f>G13/1000/60</f>
        <v>4.1612732713361497E-6</v>
      </c>
      <c r="I13" s="9">
        <v>-0.25458333333333333</v>
      </c>
      <c r="J13" s="9">
        <v>-1.0350000000000001</v>
      </c>
      <c r="K13" s="9">
        <f>I13-J13</f>
        <v>0.78041666666666676</v>
      </c>
      <c r="M13" s="13">
        <f>(H13*Parameters!$B$5*LN(Parameters!$B$3/Parameters!$B$2))/(2*PI()*Parameters!$B$4*K13)/1000</f>
        <v>2.0202663197322389E-11</v>
      </c>
      <c r="O13" s="3">
        <v>8.85</v>
      </c>
      <c r="P13" s="14">
        <f>AVERAGE(M41:M42)</f>
        <v>6.8665142374678102E-12</v>
      </c>
    </row>
    <row r="14" spans="1:16" ht="28.8" x14ac:dyDescent="0.3">
      <c r="A14" s="8">
        <v>43616</v>
      </c>
      <c r="B14" s="4"/>
      <c r="C14" s="3" t="s">
        <v>20</v>
      </c>
      <c r="D14" s="5" t="s">
        <v>13</v>
      </c>
      <c r="F14" s="3">
        <v>119</v>
      </c>
      <c r="G14" s="9">
        <v>0.24967639628016899</v>
      </c>
      <c r="H14" s="12">
        <f>G14/1000/60</f>
        <v>4.1612732713361497E-6</v>
      </c>
      <c r="I14" s="9">
        <v>0.81215053763440825</v>
      </c>
      <c r="J14" s="9">
        <v>-1.0511519607843143</v>
      </c>
      <c r="K14" s="9">
        <f>I14-J14</f>
        <v>1.8633024984187225</v>
      </c>
      <c r="M14" s="13">
        <f>(H14*Parameters!$B$5*LN(Parameters!$B$3/Parameters!$B$2))/(2*PI()*Parameters!$B$4*K14)/1000</f>
        <v>8.4615863949218094E-12</v>
      </c>
      <c r="O14" s="3">
        <v>9.8000000000000007</v>
      </c>
      <c r="P14" s="14">
        <f>AVERAGE(M45:M46)</f>
        <v>8.9260972089189078E-12</v>
      </c>
    </row>
    <row r="15" spans="1:16" x14ac:dyDescent="0.3">
      <c r="G15" s="9"/>
      <c r="H15" s="9"/>
      <c r="I15" s="9"/>
      <c r="J15" s="9"/>
    </row>
    <row r="16" spans="1:16" x14ac:dyDescent="0.3">
      <c r="G16" s="9"/>
      <c r="H16" s="9"/>
      <c r="I16" s="9"/>
      <c r="J16" s="9"/>
    </row>
    <row r="17" spans="1:20" ht="28.8" x14ac:dyDescent="0.3">
      <c r="A17" s="8">
        <v>43616</v>
      </c>
      <c r="B17" s="4" t="s">
        <v>7</v>
      </c>
      <c r="C17" s="3" t="s">
        <v>19</v>
      </c>
      <c r="D17" s="5" t="s">
        <v>13</v>
      </c>
      <c r="F17" s="3">
        <v>119</v>
      </c>
      <c r="G17" s="9">
        <v>0.26015625000000031</v>
      </c>
      <c r="H17" s="12">
        <f>G17/1000/60</f>
        <v>4.3359375000000046E-6</v>
      </c>
      <c r="I17" s="9">
        <v>-6.899328859060401E-2</v>
      </c>
      <c r="J17" s="9">
        <v>-0.92613545816733001</v>
      </c>
      <c r="K17" s="9">
        <f>I17-J17</f>
        <v>0.85714216957672595</v>
      </c>
      <c r="M17" s="13">
        <f>(H17*Parameters!$B$5*LN(Parameters!$B$3/Parameters!$B$2))/(2*PI()*Parameters!$B$4*K17)/1000</f>
        <v>1.916633496495411E-11</v>
      </c>
    </row>
    <row r="18" spans="1:20" ht="28.8" x14ac:dyDescent="0.3">
      <c r="A18" s="8">
        <v>43617</v>
      </c>
      <c r="B18" s="4"/>
      <c r="C18" s="3" t="s">
        <v>20</v>
      </c>
      <c r="D18" s="5" t="s">
        <v>13</v>
      </c>
      <c r="F18" s="3">
        <v>119</v>
      </c>
      <c r="G18" s="9">
        <v>0.26015625000000031</v>
      </c>
      <c r="H18" s="12">
        <f>G18/1000/60</f>
        <v>4.3359375000000046E-6</v>
      </c>
      <c r="I18" s="9">
        <v>0.52407407407407414</v>
      </c>
      <c r="J18" s="9">
        <v>-0.96178988326848158</v>
      </c>
      <c r="K18" s="9">
        <f>I18-J18</f>
        <v>1.4858639573425556</v>
      </c>
      <c r="M18" s="13">
        <f>(H18*Parameters!$B$5*LN(Parameters!$B$3/Parameters!$B$2))/(2*PI()*Parameters!$B$4*K18)/1000</f>
        <v>1.1056378246146261E-11</v>
      </c>
    </row>
    <row r="19" spans="1:20" x14ac:dyDescent="0.3">
      <c r="G19" s="9"/>
      <c r="H19" s="9"/>
      <c r="I19" s="9"/>
      <c r="J19" s="9"/>
    </row>
    <row r="20" spans="1:20" x14ac:dyDescent="0.3">
      <c r="G20" s="9"/>
      <c r="H20" s="9"/>
      <c r="I20" s="9"/>
      <c r="J20" s="9"/>
    </row>
    <row r="21" spans="1:20" ht="28.8" x14ac:dyDescent="0.3">
      <c r="A21" s="8">
        <v>43617</v>
      </c>
      <c r="B21" s="4" t="s">
        <v>6</v>
      </c>
      <c r="C21" s="3" t="s">
        <v>19</v>
      </c>
      <c r="D21" s="5" t="s">
        <v>13</v>
      </c>
      <c r="F21" s="3">
        <v>119</v>
      </c>
      <c r="G21" s="9">
        <v>0.29384615384615415</v>
      </c>
      <c r="H21" s="12">
        <f>G21/1000/60</f>
        <v>4.8974358974359026E-6</v>
      </c>
      <c r="I21" s="9">
        <v>0.20109890109890102</v>
      </c>
      <c r="J21" s="9">
        <v>-0.63981481481481495</v>
      </c>
      <c r="K21" s="9">
        <f>I21-J21</f>
        <v>0.840913715913716</v>
      </c>
      <c r="M21" s="13">
        <f>(H21*Parameters!$B$5*LN(Parameters!$B$3/Parameters!$B$2))/(2*PI()*Parameters!$B$4*K21)/1000</f>
        <v>2.2066133761337154E-11</v>
      </c>
    </row>
    <row r="22" spans="1:20" ht="28.8" x14ac:dyDescent="0.3">
      <c r="A22" s="8">
        <v>43618</v>
      </c>
      <c r="B22" s="4"/>
      <c r="C22" s="3" t="s">
        <v>20</v>
      </c>
      <c r="D22" s="5" t="s">
        <v>13</v>
      </c>
      <c r="F22" s="3">
        <v>119</v>
      </c>
      <c r="G22" s="9">
        <v>0.29384615384615415</v>
      </c>
      <c r="H22" s="12">
        <f>G22/1000/60</f>
        <v>4.8974358974359026E-6</v>
      </c>
      <c r="I22" s="9">
        <v>0.46641304347826074</v>
      </c>
      <c r="J22" s="9">
        <v>-0.25619999999999998</v>
      </c>
      <c r="K22" s="9">
        <f>I22-J22</f>
        <v>0.72261304347826072</v>
      </c>
      <c r="M22" s="13">
        <f>(H22*Parameters!$B$5*LN(Parameters!$B$3/Parameters!$B$2))/(2*PI()*Parameters!$B$4*K22)/1000</f>
        <v>2.5678632159444773E-11</v>
      </c>
    </row>
    <row r="23" spans="1:20" x14ac:dyDescent="0.3">
      <c r="G23" s="9"/>
      <c r="H23" s="9"/>
      <c r="I23" s="9"/>
      <c r="J23" s="9"/>
    </row>
    <row r="24" spans="1:20" x14ac:dyDescent="0.3">
      <c r="G24" s="9"/>
      <c r="H24" s="9"/>
      <c r="I24" s="9"/>
      <c r="J24" s="9"/>
    </row>
    <row r="25" spans="1:20" ht="28.8" x14ac:dyDescent="0.3">
      <c r="A25" s="8">
        <v>43618</v>
      </c>
      <c r="B25" s="4" t="s">
        <v>5</v>
      </c>
      <c r="C25" s="3" t="s">
        <v>19</v>
      </c>
      <c r="D25" s="5" t="s">
        <v>13</v>
      </c>
      <c r="F25" s="3">
        <v>119</v>
      </c>
      <c r="G25" s="9">
        <v>0.27539682539682558</v>
      </c>
      <c r="H25" s="12">
        <f>G25/1000/60</f>
        <v>4.5899470899470929E-6</v>
      </c>
      <c r="I25" s="9">
        <v>0.6</v>
      </c>
      <c r="J25" s="9">
        <v>-0.5</v>
      </c>
      <c r="K25" s="9">
        <f>I25-J25</f>
        <v>1.1000000000000001</v>
      </c>
      <c r="M25" s="13">
        <f>(H25*Parameters!$B$5*LN(Parameters!$B$3/Parameters!$B$2))/(2*PI()*Parameters!$B$4*K25)/1000</f>
        <v>1.5809710469851104E-11</v>
      </c>
      <c r="S25" s="1"/>
      <c r="T25" s="1"/>
    </row>
    <row r="26" spans="1:20" ht="28.8" x14ac:dyDescent="0.3">
      <c r="A26" s="8">
        <v>43619</v>
      </c>
      <c r="B26" s="4"/>
      <c r="C26" s="3" t="s">
        <v>20</v>
      </c>
      <c r="D26" s="5" t="s">
        <v>13</v>
      </c>
      <c r="F26" s="3">
        <v>119</v>
      </c>
      <c r="G26" s="9">
        <v>0.27539682539682558</v>
      </c>
      <c r="H26" s="12">
        <f>G26/1000/60</f>
        <v>4.5899470899470929E-6</v>
      </c>
      <c r="I26" s="9">
        <v>1.25</v>
      </c>
      <c r="J26" s="9">
        <v>-0.25</v>
      </c>
      <c r="K26" s="9">
        <f>I26-J26</f>
        <v>1.5</v>
      </c>
      <c r="M26" s="13">
        <f>(H26*Parameters!$B$5*LN(Parameters!$B$3/Parameters!$B$2))/(2*PI()*Parameters!$B$4*K26)/1000</f>
        <v>1.1593787677890814E-11</v>
      </c>
      <c r="S26" s="1"/>
      <c r="T26" s="1"/>
    </row>
    <row r="27" spans="1:20" x14ac:dyDescent="0.3">
      <c r="G27" s="9"/>
      <c r="H27" s="9"/>
      <c r="I27" s="9"/>
      <c r="J27" s="9"/>
      <c r="S27" s="1"/>
      <c r="T27" s="1"/>
    </row>
    <row r="28" spans="1:20" x14ac:dyDescent="0.3">
      <c r="G28" s="9"/>
      <c r="H28" s="9"/>
      <c r="I28" s="9"/>
      <c r="J28" s="9"/>
      <c r="S28" s="1"/>
      <c r="T28" s="1"/>
    </row>
    <row r="29" spans="1:20" ht="28.8" x14ac:dyDescent="0.3">
      <c r="A29" s="8">
        <v>43619</v>
      </c>
      <c r="B29" s="4" t="s">
        <v>4</v>
      </c>
      <c r="C29" s="3" t="s">
        <v>19</v>
      </c>
      <c r="D29" s="5" t="s">
        <v>13</v>
      </c>
      <c r="F29" s="3">
        <v>119</v>
      </c>
      <c r="G29" s="9">
        <v>0.27450980392156965</v>
      </c>
      <c r="H29" s="12">
        <f>G29/1000/60</f>
        <v>4.5751633986928275E-6</v>
      </c>
      <c r="I29" s="9">
        <v>0.82904761904761903</v>
      </c>
      <c r="J29" s="9">
        <v>-9.0000000000000024E-2</v>
      </c>
      <c r="K29" s="9">
        <f>I29-J29</f>
        <v>0.91904761904761911</v>
      </c>
      <c r="M29" s="13">
        <f>(H29*Parameters!$B$5*LN(Parameters!$B$3/Parameters!$B$2))/(2*PI()*Parameters!$B$4*K29)/1000</f>
        <v>1.8861556000085571E-11</v>
      </c>
      <c r="S29" s="1"/>
      <c r="T29" s="1"/>
    </row>
    <row r="30" spans="1:20" ht="28.8" x14ac:dyDescent="0.3">
      <c r="A30" s="8">
        <v>43620</v>
      </c>
      <c r="B30" s="4"/>
      <c r="C30" s="3" t="s">
        <v>20</v>
      </c>
      <c r="D30" s="5" t="s">
        <v>13</v>
      </c>
      <c r="F30" s="3">
        <v>119</v>
      </c>
      <c r="G30" s="9">
        <v>0.27450980392156965</v>
      </c>
      <c r="H30" s="12">
        <f>G30/1000/60</f>
        <v>4.5751633986928275E-6</v>
      </c>
      <c r="I30" s="9">
        <v>1.0391089108910898</v>
      </c>
      <c r="J30" s="9">
        <v>-0.14158415841584171</v>
      </c>
      <c r="K30" s="9">
        <f>I30-J30</f>
        <v>1.1806930693069315</v>
      </c>
      <c r="M30" s="13">
        <f>(H30*Parameters!$B$5*LN(Parameters!$B$3/Parameters!$B$2))/(2*PI()*Parameters!$B$4*K30)/1000</f>
        <v>1.4681773429556469E-11</v>
      </c>
    </row>
    <row r="31" spans="1:20" x14ac:dyDescent="0.3">
      <c r="G31" s="9"/>
      <c r="H31" s="9"/>
      <c r="I31" s="9"/>
      <c r="J31" s="9"/>
    </row>
    <row r="32" spans="1:20" x14ac:dyDescent="0.3">
      <c r="G32" s="9"/>
      <c r="H32" s="9"/>
      <c r="I32" s="9"/>
      <c r="J32" s="9"/>
      <c r="S32" s="1"/>
      <c r="T32" s="1"/>
    </row>
    <row r="33" spans="1:20" ht="28.8" x14ac:dyDescent="0.3">
      <c r="A33" s="8">
        <v>43620</v>
      </c>
      <c r="B33" s="4" t="s">
        <v>3</v>
      </c>
      <c r="C33" s="3" t="s">
        <v>19</v>
      </c>
      <c r="D33" s="5" t="s">
        <v>13</v>
      </c>
      <c r="F33" s="3">
        <v>119</v>
      </c>
      <c r="G33" s="9">
        <v>0.26615384615384646</v>
      </c>
      <c r="H33" s="12">
        <f>G33/1000/60</f>
        <v>4.435897435897441E-6</v>
      </c>
      <c r="I33" s="9">
        <v>0.51693069306930717</v>
      </c>
      <c r="J33" s="9">
        <v>-0.6560204081632649</v>
      </c>
      <c r="K33" s="9">
        <f>I33-J33</f>
        <v>1.172951101232572</v>
      </c>
      <c r="M33" s="13">
        <f>(H33*Parameters!$B$5*LN(Parameters!$B$3/Parameters!$B$2))/(2*PI()*Parameters!$B$4*K33)/1000</f>
        <v>1.4328822776502716E-11</v>
      </c>
      <c r="S33" s="1"/>
      <c r="T33" s="1"/>
    </row>
    <row r="34" spans="1:20" ht="28.8" x14ac:dyDescent="0.3">
      <c r="A34" s="8">
        <v>43621</v>
      </c>
      <c r="B34" s="4"/>
      <c r="C34" s="3" t="s">
        <v>20</v>
      </c>
      <c r="D34" s="5" t="s">
        <v>13</v>
      </c>
      <c r="F34" s="3">
        <v>119</v>
      </c>
      <c r="G34" s="9">
        <v>0.26615384615384646</v>
      </c>
      <c r="H34" s="12">
        <f>G34/1000/60</f>
        <v>4.435897435897441E-6</v>
      </c>
      <c r="I34" s="9">
        <v>1.3628712871287134</v>
      </c>
      <c r="J34" s="9">
        <v>-0.44366336633663361</v>
      </c>
      <c r="K34" s="9">
        <f>I34-J34</f>
        <v>1.806534653465347</v>
      </c>
      <c r="M34" s="13">
        <f>(H34*Parameters!$B$5*LN(Parameters!$B$3/Parameters!$B$2))/(2*PI()*Parameters!$B$4*K34)/1000</f>
        <v>9.3034520111892304E-12</v>
      </c>
    </row>
    <row r="35" spans="1:20" x14ac:dyDescent="0.3">
      <c r="G35" s="9"/>
      <c r="H35" s="9"/>
      <c r="I35" s="9"/>
      <c r="J35" s="9"/>
    </row>
    <row r="36" spans="1:20" x14ac:dyDescent="0.3">
      <c r="G36" s="9"/>
      <c r="H36" s="9"/>
      <c r="I36" s="9"/>
      <c r="J36" s="9"/>
    </row>
    <row r="37" spans="1:20" ht="28.8" x14ac:dyDescent="0.3">
      <c r="A37" s="8">
        <v>43621</v>
      </c>
      <c r="B37" s="4" t="s">
        <v>2</v>
      </c>
      <c r="C37" s="3" t="s">
        <v>19</v>
      </c>
      <c r="D37" s="5" t="s">
        <v>13</v>
      </c>
      <c r="F37" s="3">
        <v>119</v>
      </c>
      <c r="G37" s="10" t="s">
        <v>14</v>
      </c>
      <c r="H37" s="10"/>
      <c r="I37" s="10"/>
      <c r="J37" s="10"/>
    </row>
    <row r="38" spans="1:20" ht="28.8" x14ac:dyDescent="0.3">
      <c r="A38" s="8">
        <v>43622</v>
      </c>
      <c r="B38" s="4"/>
      <c r="C38" s="3" t="s">
        <v>20</v>
      </c>
      <c r="D38" s="5" t="s">
        <v>13</v>
      </c>
      <c r="F38" s="3">
        <v>119</v>
      </c>
      <c r="G38" s="10"/>
      <c r="H38" s="10"/>
      <c r="I38" s="10"/>
      <c r="J38" s="10"/>
    </row>
    <row r="39" spans="1:20" x14ac:dyDescent="0.3">
      <c r="G39" s="9"/>
      <c r="H39" s="9"/>
      <c r="I39" s="9"/>
      <c r="J39" s="9"/>
    </row>
    <row r="40" spans="1:20" x14ac:dyDescent="0.3">
      <c r="G40" s="9"/>
      <c r="H40" s="9"/>
      <c r="I40" s="9"/>
      <c r="J40" s="9"/>
    </row>
    <row r="41" spans="1:20" ht="28.8" x14ac:dyDescent="0.3">
      <c r="A41" s="8">
        <v>43622</v>
      </c>
      <c r="B41" s="4" t="s">
        <v>1</v>
      </c>
      <c r="C41" s="3" t="s">
        <v>19</v>
      </c>
      <c r="D41" s="5" t="s">
        <v>13</v>
      </c>
      <c r="F41" s="3">
        <v>119</v>
      </c>
      <c r="G41" s="9">
        <v>0.21915067513602379</v>
      </c>
      <c r="H41" s="12">
        <f>G41/1000/60</f>
        <v>3.6525112522670631E-6</v>
      </c>
      <c r="I41" s="9">
        <v>1.4000000000000001</v>
      </c>
      <c r="J41" s="9">
        <v>-0.52916666666666645</v>
      </c>
      <c r="K41" s="9">
        <f>I41-J41</f>
        <v>1.9291666666666667</v>
      </c>
      <c r="M41" s="13">
        <f>(H41*Parameters!$B$5*LN(Parameters!$B$3/Parameters!$B$2))/(2*PI()*Parameters!$B$4*K41)/1000</f>
        <v>7.1734939386425083E-12</v>
      </c>
    </row>
    <row r="42" spans="1:20" ht="28.8" x14ac:dyDescent="0.3">
      <c r="A42" s="8">
        <v>43623</v>
      </c>
      <c r="B42" s="4"/>
      <c r="C42" s="3" t="s">
        <v>20</v>
      </c>
      <c r="D42" s="5" t="s">
        <v>13</v>
      </c>
      <c r="F42" s="3">
        <v>119</v>
      </c>
      <c r="G42" s="9">
        <v>0.25353490264335121</v>
      </c>
      <c r="H42" s="12">
        <f>G42/1000/60</f>
        <v>4.2255817107225197E-6</v>
      </c>
      <c r="I42" s="9">
        <v>2.1892592592592592</v>
      </c>
      <c r="J42" s="9">
        <v>-0.25148571428571442</v>
      </c>
      <c r="K42" s="9">
        <f>I42-J42</f>
        <v>2.4407449735449736</v>
      </c>
      <c r="M42" s="13">
        <f>(H42*Parameters!$B$5*LN(Parameters!$B$3/Parameters!$B$2))/(2*PI()*Parameters!$B$4*K42)/1000</f>
        <v>6.559534536293113E-12</v>
      </c>
    </row>
    <row r="43" spans="1:20" x14ac:dyDescent="0.3">
      <c r="G43" s="9"/>
      <c r="H43" s="9"/>
      <c r="I43" s="9"/>
      <c r="J43" s="9"/>
    </row>
    <row r="44" spans="1:20" x14ac:dyDescent="0.3">
      <c r="G44" s="9"/>
      <c r="H44" s="9"/>
      <c r="I44" s="9"/>
      <c r="J44" s="9"/>
    </row>
    <row r="45" spans="1:20" x14ac:dyDescent="0.3">
      <c r="A45" s="8">
        <v>43623</v>
      </c>
      <c r="B45" s="3" t="s">
        <v>0</v>
      </c>
      <c r="D45" s="5" t="s">
        <v>12</v>
      </c>
      <c r="F45" s="3">
        <v>119</v>
      </c>
      <c r="G45" s="9">
        <v>0.25353490264335121</v>
      </c>
      <c r="H45" s="12">
        <f>G45/1000/60</f>
        <v>4.2255817107225197E-6</v>
      </c>
      <c r="I45" s="9">
        <v>2.063333333333333</v>
      </c>
      <c r="J45" s="9">
        <v>0.46142857142857135</v>
      </c>
      <c r="K45" s="9">
        <f>I45-J45</f>
        <v>1.6019047619047617</v>
      </c>
      <c r="M45" s="13">
        <f>(H45*Parameters!$B$5*LN(Parameters!$B$3/Parameters!$B$2))/(2*PI()*Parameters!$B$4*K45)/1000</f>
        <v>9.9944461924284656E-12</v>
      </c>
    </row>
    <row r="46" spans="1:20" x14ac:dyDescent="0.3">
      <c r="A46" s="8"/>
      <c r="F46" s="3">
        <v>119</v>
      </c>
      <c r="G46" s="9">
        <v>0.25353490264335121</v>
      </c>
      <c r="H46" s="12">
        <f>G46/1000/60</f>
        <v>4.2255817107225197E-6</v>
      </c>
      <c r="I46" s="9">
        <v>3.0223423423423403</v>
      </c>
      <c r="J46" s="9">
        <v>0.9848437499999998</v>
      </c>
      <c r="K46" s="9">
        <f>I46-J46</f>
        <v>2.0374985923423408</v>
      </c>
      <c r="M46" s="13">
        <f>(H46*Parameters!$B$5*LN(Parameters!$B$3/Parameters!$B$2))/(2*PI()*Parameters!$B$4*K46)/1000</f>
        <v>7.8577482254093485E-12</v>
      </c>
    </row>
    <row r="47" spans="1:20" x14ac:dyDescent="0.3">
      <c r="A47" s="8"/>
    </row>
    <row r="48" spans="1:20" x14ac:dyDescent="0.3">
      <c r="A48" s="8"/>
    </row>
  </sheetData>
  <mergeCells count="12">
    <mergeCell ref="I1:K1"/>
    <mergeCell ref="G37:J38"/>
    <mergeCell ref="G1:H1"/>
    <mergeCell ref="B9:B10"/>
    <mergeCell ref="B41:B42"/>
    <mergeCell ref="B37:B38"/>
    <mergeCell ref="B33:B34"/>
    <mergeCell ref="B29:B30"/>
    <mergeCell ref="B25:B26"/>
    <mergeCell ref="B21:B22"/>
    <mergeCell ref="B17:B18"/>
    <mergeCell ref="B13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Permeability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Sang, Guijie</cp:lastModifiedBy>
  <dcterms:created xsi:type="dcterms:W3CDTF">2015-06-05T18:17:20Z</dcterms:created>
  <dcterms:modified xsi:type="dcterms:W3CDTF">2024-12-02T10:52:38Z</dcterms:modified>
</cp:coreProperties>
</file>