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35489\Documents\(2022) Mouse Modelling\Mammalian Eccentric\DataStorage\"/>
    </mc:Choice>
  </mc:AlternateContent>
  <bookViews>
    <workbookView xWindow="28800" yWindow="504" windowWidth="38400" windowHeight="21096"/>
  </bookViews>
  <sheets>
    <sheet name="Pooled" sheetId="11" r:id="rId1"/>
    <sheet name="R2 (171121)" sheetId="2" r:id="rId2"/>
    <sheet name="R4 (01122021)" sheetId="5" r:id="rId3"/>
    <sheet name="R5 (07122021)" sheetId="6" r:id="rId4"/>
    <sheet name="R6 (08122021)" sheetId="7" r:id="rId5"/>
    <sheet name="R8 (27042022)" sheetId="9" r:id="rId6"/>
    <sheet name="R9 (03052022)" sheetId="10" r:id="rId7"/>
    <sheet name="R12 (11052022)" sheetId="8" r:id="rId8"/>
    <sheet name="W4 (16022023)" sheetId="1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2" l="1"/>
  <c r="G35" i="12"/>
  <c r="C4" i="12" s="1"/>
  <c r="AH30" i="12"/>
  <c r="AG30" i="12"/>
  <c r="AG29" i="12" s="1"/>
  <c r="AH29" i="12" s="1"/>
  <c r="AK29" i="12"/>
  <c r="AK28" i="12"/>
  <c r="AH28" i="12"/>
  <c r="AG28" i="12"/>
  <c r="P28" i="12"/>
  <c r="Q28" i="12" s="1"/>
  <c r="AG27" i="12"/>
  <c r="AG26" i="12" s="1"/>
  <c r="AH26" i="12" s="1"/>
  <c r="U27" i="12"/>
  <c r="V27" i="12" s="1"/>
  <c r="P27" i="12"/>
  <c r="AK26" i="12"/>
  <c r="U26" i="12"/>
  <c r="V26" i="12" s="1"/>
  <c r="P26" i="12"/>
  <c r="AK25" i="12"/>
  <c r="AG25" i="12"/>
  <c r="AH25" i="12" s="1"/>
  <c r="AI25" i="12" s="1"/>
  <c r="U25" i="12"/>
  <c r="V25" i="12" s="1"/>
  <c r="P25" i="12"/>
  <c r="AG24" i="12"/>
  <c r="AG23" i="12" s="1"/>
  <c r="AH23" i="12" s="1"/>
  <c r="P24" i="12"/>
  <c r="AK23" i="12"/>
  <c r="U23" i="12"/>
  <c r="V23" i="12" s="1"/>
  <c r="P23" i="12"/>
  <c r="AK22" i="12"/>
  <c r="U22" i="12"/>
  <c r="V22" i="12" s="1"/>
  <c r="P22" i="12"/>
  <c r="AG21" i="12"/>
  <c r="AH21" i="12" s="1"/>
  <c r="U21" i="12"/>
  <c r="V21" i="12" s="1"/>
  <c r="P21" i="12"/>
  <c r="AG20" i="12"/>
  <c r="AH20" i="12" s="1"/>
  <c r="AI20" i="12" s="1"/>
  <c r="P20" i="12"/>
  <c r="P16" i="12"/>
  <c r="U15" i="12"/>
  <c r="V15" i="12" s="1"/>
  <c r="P15" i="12"/>
  <c r="U14" i="12"/>
  <c r="V14" i="12" s="1"/>
  <c r="P14" i="12"/>
  <c r="U13" i="12"/>
  <c r="V13" i="12" s="1"/>
  <c r="P13" i="12"/>
  <c r="P12" i="12"/>
  <c r="Q12" i="12" s="1"/>
  <c r="U11" i="12"/>
  <c r="V11" i="12" s="1"/>
  <c r="P11" i="12"/>
  <c r="U10" i="12"/>
  <c r="V10" i="12" s="1"/>
  <c r="P10" i="12"/>
  <c r="U9" i="12"/>
  <c r="V9" i="12" s="1"/>
  <c r="P9" i="12"/>
  <c r="P8" i="12"/>
  <c r="R20" i="12" l="1"/>
  <c r="S20" i="12" s="1"/>
  <c r="R8" i="12"/>
  <c r="S8" i="12" s="1"/>
  <c r="AI28" i="12"/>
  <c r="R12" i="12"/>
  <c r="AI29" i="12"/>
  <c r="R28" i="12"/>
  <c r="S28" i="12" s="1"/>
  <c r="AI21" i="12"/>
  <c r="AI26" i="12"/>
  <c r="Q24" i="12"/>
  <c r="R24" i="12" s="1"/>
  <c r="AH24" i="12"/>
  <c r="AI24" i="12" s="1"/>
  <c r="Q16" i="12"/>
  <c r="AH27" i="12"/>
  <c r="AG22" i="12"/>
  <c r="AH22" i="12" s="1"/>
  <c r="AI22" i="12" s="1"/>
  <c r="Q8" i="12"/>
  <c r="Q9" i="12" s="1"/>
  <c r="R9" i="12" s="1"/>
  <c r="S9" i="12" s="1"/>
  <c r="Q20" i="12"/>
  <c r="F4" i="12"/>
  <c r="E4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2" i="11"/>
  <c r="V15" i="9"/>
  <c r="V14" i="9"/>
  <c r="V13" i="9"/>
  <c r="V11" i="9"/>
  <c r="V10" i="9"/>
  <c r="V9" i="9"/>
  <c r="V15" i="7"/>
  <c r="V14" i="7"/>
  <c r="V13" i="7"/>
  <c r="V11" i="7"/>
  <c r="V10" i="7"/>
  <c r="V9" i="7"/>
  <c r="E16" i="11"/>
  <c r="E15" i="11"/>
  <c r="E14" i="11"/>
  <c r="E13" i="11"/>
  <c r="E12" i="11"/>
  <c r="E11" i="11"/>
  <c r="E10" i="11"/>
  <c r="E9" i="11"/>
  <c r="E8" i="11"/>
  <c r="E7" i="11"/>
  <c r="E6" i="11"/>
  <c r="E5" i="11"/>
  <c r="E3" i="11"/>
  <c r="E2" i="11"/>
  <c r="Q11" i="12" l="1"/>
  <c r="R11" i="12" s="1"/>
  <c r="S11" i="12" s="1"/>
  <c r="AI23" i="12"/>
  <c r="Q15" i="12"/>
  <c r="R15" i="12" s="1"/>
  <c r="S15" i="12" s="1"/>
  <c r="Q14" i="12"/>
  <c r="R14" i="12" s="1"/>
  <c r="S14" i="12" s="1"/>
  <c r="Q13" i="12"/>
  <c r="R13" i="12" s="1"/>
  <c r="S13" i="12" s="1"/>
  <c r="Q27" i="12"/>
  <c r="Q23" i="12"/>
  <c r="Q22" i="12"/>
  <c r="Q21" i="12"/>
  <c r="S12" i="12"/>
  <c r="Q26" i="12"/>
  <c r="Q25" i="12"/>
  <c r="Q10" i="12"/>
  <c r="R10" i="12" s="1"/>
  <c r="S10" i="12" s="1"/>
  <c r="R16" i="12"/>
  <c r="S16" i="12" s="1"/>
  <c r="L4" i="10"/>
  <c r="AA21" i="7"/>
  <c r="L4" i="7"/>
  <c r="X23" i="12" l="1"/>
  <c r="R23" i="12"/>
  <c r="S23" i="12" s="1"/>
  <c r="X22" i="12"/>
  <c r="R22" i="12"/>
  <c r="S22" i="12" s="1"/>
  <c r="X27" i="12"/>
  <c r="R27" i="12"/>
  <c r="S27" i="12" s="1"/>
  <c r="X25" i="12"/>
  <c r="R25" i="12"/>
  <c r="S25" i="12" s="1"/>
  <c r="X26" i="12"/>
  <c r="R26" i="12"/>
  <c r="S26" i="12" s="1"/>
  <c r="R21" i="12"/>
  <c r="S21" i="12" s="1"/>
  <c r="X21" i="12"/>
  <c r="AA26" i="10"/>
  <c r="AA27" i="10"/>
  <c r="AA25" i="10"/>
  <c r="Y25" i="12" l="1"/>
  <c r="AA25" i="12" s="1"/>
  <c r="Z25" i="12"/>
  <c r="Z27" i="12"/>
  <c r="Y27" i="12"/>
  <c r="AA27" i="12" s="1"/>
  <c r="Z21" i="12"/>
  <c r="Y21" i="12"/>
  <c r="AA21" i="12" s="1"/>
  <c r="Z22" i="12"/>
  <c r="Y22" i="12"/>
  <c r="AA22" i="12" s="1"/>
  <c r="Y26" i="12"/>
  <c r="AA26" i="12" s="1"/>
  <c r="Z26" i="12"/>
  <c r="Z23" i="12"/>
  <c r="Y23" i="12"/>
  <c r="AA23" i="12" s="1"/>
  <c r="G38" i="10" l="1"/>
  <c r="G35" i="10"/>
  <c r="C4" i="10" s="1"/>
  <c r="AG30" i="10"/>
  <c r="AH30" i="10" s="1"/>
  <c r="AK29" i="10"/>
  <c r="AK28" i="10"/>
  <c r="P28" i="10"/>
  <c r="AG27" i="10"/>
  <c r="U27" i="10"/>
  <c r="P27" i="10"/>
  <c r="AK26" i="10"/>
  <c r="U26" i="10"/>
  <c r="P26" i="10"/>
  <c r="AK25" i="10"/>
  <c r="U25" i="10"/>
  <c r="P25" i="10"/>
  <c r="AG24" i="10"/>
  <c r="AH24" i="10" s="1"/>
  <c r="P24" i="10"/>
  <c r="AK23" i="10"/>
  <c r="U23" i="10"/>
  <c r="V23" i="10" s="1"/>
  <c r="P23" i="10"/>
  <c r="AK22" i="10"/>
  <c r="U22" i="10"/>
  <c r="V22" i="10" s="1"/>
  <c r="P22" i="10"/>
  <c r="U21" i="10"/>
  <c r="V21" i="10" s="1"/>
  <c r="P21" i="10"/>
  <c r="AG20" i="10"/>
  <c r="P20" i="10"/>
  <c r="P16" i="10"/>
  <c r="U15" i="10"/>
  <c r="P15" i="10"/>
  <c r="G15" i="10"/>
  <c r="D15" i="10"/>
  <c r="U14" i="10"/>
  <c r="P14" i="10"/>
  <c r="G14" i="10"/>
  <c r="D14" i="10"/>
  <c r="U13" i="10"/>
  <c r="P13" i="10"/>
  <c r="G13" i="10"/>
  <c r="D13" i="10"/>
  <c r="P12" i="10"/>
  <c r="G12" i="10"/>
  <c r="H14" i="10" s="1"/>
  <c r="D12" i="10"/>
  <c r="U11" i="10"/>
  <c r="P11" i="10"/>
  <c r="G11" i="10"/>
  <c r="D11" i="10"/>
  <c r="U10" i="10"/>
  <c r="P10" i="10"/>
  <c r="G10" i="10"/>
  <c r="I10" i="10" s="1"/>
  <c r="D10" i="10"/>
  <c r="U9" i="10"/>
  <c r="P9" i="10"/>
  <c r="H9" i="10"/>
  <c r="G9" i="10"/>
  <c r="D9" i="10"/>
  <c r="P8" i="10"/>
  <c r="Q8" i="10" s="1"/>
  <c r="R8" i="10" s="1"/>
  <c r="S8" i="10" s="1"/>
  <c r="H8" i="10"/>
  <c r="G8" i="10"/>
  <c r="D8" i="10"/>
  <c r="F4" i="10"/>
  <c r="U29" i="7"/>
  <c r="V29" i="7" s="1"/>
  <c r="U27" i="9"/>
  <c r="V27" i="9" s="1"/>
  <c r="U26" i="9"/>
  <c r="V26" i="9" s="1"/>
  <c r="U25" i="9"/>
  <c r="V25" i="9" s="1"/>
  <c r="U23" i="9"/>
  <c r="V23" i="9" s="1"/>
  <c r="U22" i="9"/>
  <c r="V22" i="9" s="1"/>
  <c r="U21" i="9"/>
  <c r="V21" i="9" s="1"/>
  <c r="U22" i="7"/>
  <c r="V22" i="7" s="1"/>
  <c r="P28" i="9"/>
  <c r="P27" i="9"/>
  <c r="P26" i="9"/>
  <c r="P25" i="9"/>
  <c r="P24" i="9"/>
  <c r="P23" i="9"/>
  <c r="P22" i="9"/>
  <c r="P21" i="9"/>
  <c r="P20" i="9"/>
  <c r="U15" i="9"/>
  <c r="G35" i="7"/>
  <c r="G35" i="9"/>
  <c r="C4" i="9" s="1"/>
  <c r="G38" i="9"/>
  <c r="F4" i="9" s="1"/>
  <c r="AK29" i="9"/>
  <c r="AK28" i="9"/>
  <c r="AK26" i="9"/>
  <c r="AK25" i="9"/>
  <c r="AG24" i="9"/>
  <c r="AK23" i="9"/>
  <c r="AG27" i="9"/>
  <c r="AK22" i="9"/>
  <c r="AG20" i="9"/>
  <c r="AH20" i="9" s="1"/>
  <c r="AI20" i="9" s="1"/>
  <c r="P16" i="9"/>
  <c r="P15" i="9"/>
  <c r="G15" i="9"/>
  <c r="D15" i="9"/>
  <c r="U14" i="9"/>
  <c r="P14" i="9"/>
  <c r="G14" i="9"/>
  <c r="D14" i="9"/>
  <c r="U13" i="9"/>
  <c r="P13" i="9"/>
  <c r="G13" i="9"/>
  <c r="D13" i="9"/>
  <c r="P12" i="9"/>
  <c r="G12" i="9"/>
  <c r="H14" i="9" s="1"/>
  <c r="D12" i="9"/>
  <c r="U11" i="9"/>
  <c r="P11" i="9"/>
  <c r="G11" i="9"/>
  <c r="D11" i="9"/>
  <c r="U10" i="9"/>
  <c r="P10" i="9"/>
  <c r="H10" i="9"/>
  <c r="G10" i="9"/>
  <c r="D10" i="9"/>
  <c r="U9" i="9"/>
  <c r="P9" i="9"/>
  <c r="G9" i="9"/>
  <c r="D9" i="9"/>
  <c r="P8" i="9"/>
  <c r="H8" i="9"/>
  <c r="G8" i="9"/>
  <c r="D8" i="9"/>
  <c r="H11" i="10" l="1"/>
  <c r="I8" i="10"/>
  <c r="I9" i="10"/>
  <c r="AG26" i="10"/>
  <c r="AH26" i="10" s="1"/>
  <c r="I13" i="10"/>
  <c r="I14" i="10"/>
  <c r="H15" i="10"/>
  <c r="I15" i="10"/>
  <c r="I10" i="9"/>
  <c r="I14" i="9"/>
  <c r="I15" i="9"/>
  <c r="AG22" i="10"/>
  <c r="AH22" i="10" s="1"/>
  <c r="AH20" i="10"/>
  <c r="AI20" i="10" s="1"/>
  <c r="AG23" i="10"/>
  <c r="AH23" i="10" s="1"/>
  <c r="Q24" i="10"/>
  <c r="R24" i="10" s="1"/>
  <c r="Q16" i="10"/>
  <c r="R16" i="10" s="1"/>
  <c r="S16" i="10" s="1"/>
  <c r="Q12" i="10"/>
  <c r="Q10" i="10" s="1"/>
  <c r="R10" i="10" s="1"/>
  <c r="S10" i="10" s="1"/>
  <c r="AG29" i="10"/>
  <c r="AH29" i="10" s="1"/>
  <c r="H10" i="10"/>
  <c r="Q20" i="10"/>
  <c r="Q28" i="10"/>
  <c r="AH27" i="10"/>
  <c r="I11" i="10"/>
  <c r="H12" i="10"/>
  <c r="H13" i="10"/>
  <c r="I12" i="10"/>
  <c r="AG21" i="10"/>
  <c r="AH21" i="10" s="1"/>
  <c r="AG25" i="10"/>
  <c r="AH25" i="10" s="1"/>
  <c r="AG28" i="10"/>
  <c r="AH28" i="10" s="1"/>
  <c r="Q28" i="9"/>
  <c r="R28" i="9" s="1"/>
  <c r="Q20" i="9"/>
  <c r="R20" i="9" s="1"/>
  <c r="Q24" i="9"/>
  <c r="Q16" i="9"/>
  <c r="R16" i="9" s="1"/>
  <c r="I9" i="9"/>
  <c r="H9" i="9"/>
  <c r="I11" i="9"/>
  <c r="H15" i="9"/>
  <c r="I13" i="9"/>
  <c r="I8" i="9"/>
  <c r="AG22" i="9"/>
  <c r="AH22" i="9" s="1"/>
  <c r="AG21" i="9"/>
  <c r="AH21" i="9" s="1"/>
  <c r="AG23" i="9"/>
  <c r="AH23" i="9" s="1"/>
  <c r="AG26" i="9"/>
  <c r="AH26" i="9" s="1"/>
  <c r="AI26" i="9" s="1"/>
  <c r="AG25" i="9"/>
  <c r="AH25" i="9" s="1"/>
  <c r="AI25" i="9" s="1"/>
  <c r="AH27" i="9"/>
  <c r="Q12" i="9"/>
  <c r="AH24" i="9"/>
  <c r="AI24" i="9" s="1"/>
  <c r="Q8" i="9"/>
  <c r="R8" i="9" s="1"/>
  <c r="S8" i="9" s="1"/>
  <c r="H12" i="9"/>
  <c r="H13" i="9"/>
  <c r="H11" i="9"/>
  <c r="I12" i="9"/>
  <c r="AG30" i="9"/>
  <c r="AH30" i="9" s="1"/>
  <c r="AM28" i="8"/>
  <c r="AM24" i="8"/>
  <c r="AM27" i="8"/>
  <c r="AM26" i="8"/>
  <c r="AM25" i="8"/>
  <c r="AM23" i="8"/>
  <c r="AM22" i="8"/>
  <c r="AM20" i="8"/>
  <c r="AN20" i="8" s="1"/>
  <c r="AM21" i="8"/>
  <c r="L4" i="9" l="1"/>
  <c r="AI28" i="10"/>
  <c r="Q25" i="9"/>
  <c r="Q15" i="9"/>
  <c r="R15" i="9" s="1"/>
  <c r="S15" i="9" s="1"/>
  <c r="AI25" i="10"/>
  <c r="AI24" i="10"/>
  <c r="AI29" i="10"/>
  <c r="AI26" i="10"/>
  <c r="Q23" i="10"/>
  <c r="Q11" i="10"/>
  <c r="R11" i="10" s="1"/>
  <c r="S11" i="10" s="1"/>
  <c r="R12" i="10"/>
  <c r="S12" i="10" s="1"/>
  <c r="Q9" i="10"/>
  <c r="R9" i="10" s="1"/>
  <c r="S9" i="10" s="1"/>
  <c r="Q15" i="10"/>
  <c r="R15" i="10" s="1"/>
  <c r="S15" i="10" s="1"/>
  <c r="Q14" i="10"/>
  <c r="R14" i="10" s="1"/>
  <c r="S14" i="10" s="1"/>
  <c r="Q13" i="10"/>
  <c r="R13" i="10" s="1"/>
  <c r="S13" i="10" s="1"/>
  <c r="Q27" i="10"/>
  <c r="R27" i="10" s="1"/>
  <c r="Q26" i="10"/>
  <c r="R26" i="10" s="1"/>
  <c r="Q25" i="10"/>
  <c r="R25" i="10" s="1"/>
  <c r="Q21" i="10"/>
  <c r="R28" i="10"/>
  <c r="R20" i="10"/>
  <c r="Q22" i="10"/>
  <c r="Q26" i="9"/>
  <c r="Q27" i="9"/>
  <c r="S20" i="9"/>
  <c r="S28" i="9"/>
  <c r="Q23" i="9"/>
  <c r="Q21" i="9"/>
  <c r="Q22" i="9"/>
  <c r="R24" i="9"/>
  <c r="Q13" i="9"/>
  <c r="R13" i="9" s="1"/>
  <c r="S13" i="9" s="1"/>
  <c r="R12" i="9"/>
  <c r="S12" i="9" s="1"/>
  <c r="Q14" i="9"/>
  <c r="R14" i="9" s="1"/>
  <c r="S14" i="9" s="1"/>
  <c r="AG28" i="9"/>
  <c r="AH28" i="9" s="1"/>
  <c r="AI28" i="9" s="1"/>
  <c r="AG29" i="9"/>
  <c r="AH29" i="9" s="1"/>
  <c r="AI29" i="9" s="1"/>
  <c r="S16" i="9"/>
  <c r="Q10" i="9"/>
  <c r="R10" i="9" s="1"/>
  <c r="S10" i="9" s="1"/>
  <c r="Q9" i="9"/>
  <c r="R9" i="9" s="1"/>
  <c r="S9" i="9" s="1"/>
  <c r="Q11" i="9"/>
  <c r="R11" i="9" s="1"/>
  <c r="S11" i="9" s="1"/>
  <c r="AN25" i="8"/>
  <c r="AO25" i="8" s="1"/>
  <c r="AN28" i="8"/>
  <c r="AN26" i="8" s="1"/>
  <c r="AO26" i="8" s="1"/>
  <c r="AO20" i="8"/>
  <c r="AP20" i="8" s="1"/>
  <c r="AN24" i="8"/>
  <c r="R23" i="10" l="1"/>
  <c r="X23" i="10"/>
  <c r="R21" i="10"/>
  <c r="S21" i="10" s="1"/>
  <c r="X21" i="10"/>
  <c r="R22" i="10"/>
  <c r="S22" i="10" s="1"/>
  <c r="X22" i="10"/>
  <c r="R23" i="9"/>
  <c r="S23" i="9" s="1"/>
  <c r="X23" i="9"/>
  <c r="R22" i="9"/>
  <c r="S22" i="9" s="1"/>
  <c r="X22" i="9"/>
  <c r="R26" i="9"/>
  <c r="S26" i="9" s="1"/>
  <c r="X26" i="9"/>
  <c r="R21" i="9"/>
  <c r="S21" i="9" s="1"/>
  <c r="X21" i="9"/>
  <c r="R27" i="9"/>
  <c r="S27" i="9" s="1"/>
  <c r="X27" i="9"/>
  <c r="R25" i="9"/>
  <c r="S25" i="9" s="1"/>
  <c r="X25" i="9"/>
  <c r="S25" i="10"/>
  <c r="S26" i="10"/>
  <c r="S20" i="10"/>
  <c r="AI22" i="10"/>
  <c r="AI23" i="10"/>
  <c r="S28" i="10"/>
  <c r="AI21" i="10"/>
  <c r="S27" i="10"/>
  <c r="S23" i="10"/>
  <c r="AI23" i="9"/>
  <c r="AI21" i="9"/>
  <c r="AI22" i="9"/>
  <c r="AO28" i="8"/>
  <c r="AP28" i="8" s="1"/>
  <c r="AN27" i="8"/>
  <c r="AP26" i="8"/>
  <c r="AN21" i="8"/>
  <c r="AO21" i="8" s="1"/>
  <c r="AP21" i="8" s="1"/>
  <c r="AN23" i="8"/>
  <c r="AO23" i="8" s="1"/>
  <c r="AP23" i="8" s="1"/>
  <c r="AO24" i="8"/>
  <c r="AP24" i="8" s="1"/>
  <c r="AN22" i="8"/>
  <c r="AO22" i="8" s="1"/>
  <c r="AP22" i="8" s="1"/>
  <c r="AP25" i="8"/>
  <c r="Y22" i="10" l="1"/>
  <c r="AA22" i="10" s="1"/>
  <c r="Z22" i="10"/>
  <c r="Y23" i="10"/>
  <c r="AA23" i="10" s="1"/>
  <c r="Z23" i="10"/>
  <c r="Y21" i="10"/>
  <c r="AA21" i="10" s="1"/>
  <c r="Z21" i="10"/>
  <c r="Y27" i="9"/>
  <c r="AA27" i="9" s="1"/>
  <c r="Z27" i="9"/>
  <c r="Y23" i="9"/>
  <c r="AA23" i="9" s="1"/>
  <c r="Z23" i="9"/>
  <c r="Y25" i="9"/>
  <c r="AA25" i="9" s="1"/>
  <c r="Z25" i="9"/>
  <c r="Y21" i="9"/>
  <c r="AA21" i="9" s="1"/>
  <c r="Z21" i="9"/>
  <c r="Y22" i="9"/>
  <c r="AA22" i="9" s="1"/>
  <c r="Z22" i="9"/>
  <c r="Y26" i="9"/>
  <c r="AA26" i="9" s="1"/>
  <c r="Z26" i="9"/>
  <c r="AO27" i="8"/>
  <c r="AP27" i="8" s="1"/>
  <c r="G38" i="8"/>
  <c r="F4" i="8" s="1"/>
  <c r="AA30" i="8"/>
  <c r="P30" i="8"/>
  <c r="AF29" i="8"/>
  <c r="AA29" i="8"/>
  <c r="U29" i="8"/>
  <c r="P29" i="8"/>
  <c r="AF28" i="8"/>
  <c r="AA28" i="8"/>
  <c r="U28" i="8"/>
  <c r="P28" i="8"/>
  <c r="AA27" i="8"/>
  <c r="P27" i="8"/>
  <c r="AF26" i="8"/>
  <c r="AA26" i="8"/>
  <c r="U26" i="8"/>
  <c r="P26" i="8"/>
  <c r="AF25" i="8"/>
  <c r="AA25" i="8"/>
  <c r="U25" i="8"/>
  <c r="P25" i="8"/>
  <c r="AA24" i="8"/>
  <c r="P24" i="8"/>
  <c r="AF23" i="8"/>
  <c r="AA23" i="8"/>
  <c r="U23" i="8"/>
  <c r="P23" i="8"/>
  <c r="AF22" i="8"/>
  <c r="AA22" i="8"/>
  <c r="U22" i="8"/>
  <c r="P22" i="8"/>
  <c r="AA21" i="8"/>
  <c r="P21" i="8"/>
  <c r="AA20" i="8"/>
  <c r="P20" i="8"/>
  <c r="P16" i="8"/>
  <c r="U15" i="8"/>
  <c r="P15" i="8"/>
  <c r="G15" i="8"/>
  <c r="U14" i="8"/>
  <c r="P14" i="8"/>
  <c r="G14" i="8"/>
  <c r="U13" i="8"/>
  <c r="P13" i="8"/>
  <c r="G13" i="8"/>
  <c r="P12" i="8"/>
  <c r="G12" i="8"/>
  <c r="H15" i="8" s="1"/>
  <c r="U11" i="8"/>
  <c r="P11" i="8"/>
  <c r="G11" i="8"/>
  <c r="U10" i="8"/>
  <c r="P10" i="8"/>
  <c r="G10" i="8"/>
  <c r="U9" i="8"/>
  <c r="P9" i="8"/>
  <c r="G9" i="8"/>
  <c r="P8" i="8"/>
  <c r="G8" i="8"/>
  <c r="C4" i="8"/>
  <c r="Q16" i="8" l="1"/>
  <c r="I8" i="8"/>
  <c r="Q8" i="8"/>
  <c r="R8" i="8" s="1"/>
  <c r="S8" i="8" s="1"/>
  <c r="AB20" i="8"/>
  <c r="AC20" i="8" s="1"/>
  <c r="AD20" i="8" s="1"/>
  <c r="AB30" i="8"/>
  <c r="AC30" i="8" s="1"/>
  <c r="Q24" i="8"/>
  <c r="Q30" i="8"/>
  <c r="R30" i="8" s="1"/>
  <c r="Q12" i="8"/>
  <c r="R16" i="8"/>
  <c r="H10" i="8"/>
  <c r="H8" i="8"/>
  <c r="I12" i="8"/>
  <c r="I9" i="8"/>
  <c r="I11" i="8"/>
  <c r="I10" i="8"/>
  <c r="I14" i="8"/>
  <c r="H9" i="8"/>
  <c r="H11" i="8"/>
  <c r="H13" i="8"/>
  <c r="I15" i="8"/>
  <c r="H12" i="8"/>
  <c r="H14" i="8"/>
  <c r="I13" i="8"/>
  <c r="Q20" i="8"/>
  <c r="AB24" i="8"/>
  <c r="AC24" i="8" s="1"/>
  <c r="Q27" i="8"/>
  <c r="R27" i="8" s="1"/>
  <c r="AB27" i="8"/>
  <c r="Q9" i="8" l="1"/>
  <c r="R9" i="8" s="1"/>
  <c r="S9" i="8" s="1"/>
  <c r="Q23" i="8"/>
  <c r="R23" i="8" s="1"/>
  <c r="Q13" i="8"/>
  <c r="R13" i="8" s="1"/>
  <c r="S13" i="8" s="1"/>
  <c r="S16" i="8"/>
  <c r="Q11" i="8"/>
  <c r="R11" i="8" s="1"/>
  <c r="S11" i="8" s="1"/>
  <c r="Q22" i="8"/>
  <c r="R22" i="8" s="1"/>
  <c r="AD24" i="8"/>
  <c r="R24" i="8"/>
  <c r="R20" i="8"/>
  <c r="S20" i="8" s="1"/>
  <c r="R12" i="8"/>
  <c r="S12" i="8" s="1"/>
  <c r="Q14" i="8"/>
  <c r="R14" i="8" s="1"/>
  <c r="S14" i="8" s="1"/>
  <c r="Q10" i="8"/>
  <c r="R10" i="8" s="1"/>
  <c r="S10" i="8" s="1"/>
  <c r="Q15" i="8"/>
  <c r="R15" i="8" s="1"/>
  <c r="S15" i="8" s="1"/>
  <c r="AB26" i="8"/>
  <c r="AC26" i="8" s="1"/>
  <c r="AD26" i="8" s="1"/>
  <c r="AB25" i="8"/>
  <c r="AC25" i="8" s="1"/>
  <c r="AD25" i="8" s="1"/>
  <c r="AB29" i="8"/>
  <c r="AC29" i="8" s="1"/>
  <c r="AD29" i="8" s="1"/>
  <c r="AC27" i="8"/>
  <c r="Q21" i="8"/>
  <c r="R21" i="8" s="1"/>
  <c r="S21" i="8" s="1"/>
  <c r="Q26" i="8"/>
  <c r="R26" i="8" s="1"/>
  <c r="Q25" i="8"/>
  <c r="R25" i="8" s="1"/>
  <c r="Q28" i="8"/>
  <c r="R28" i="8" s="1"/>
  <c r="Q29" i="8"/>
  <c r="R29" i="8" s="1"/>
  <c r="AB22" i="8"/>
  <c r="AC22" i="8" s="1"/>
  <c r="AB23" i="8"/>
  <c r="AC23" i="8" s="1"/>
  <c r="AB21" i="8"/>
  <c r="AC21" i="8" s="1"/>
  <c r="AD21" i="8" s="1"/>
  <c r="AB28" i="8"/>
  <c r="AC28" i="8" s="1"/>
  <c r="AD28" i="8" s="1"/>
  <c r="C4" i="7"/>
  <c r="C4" i="6"/>
  <c r="G33" i="6"/>
  <c r="D16" i="6"/>
  <c r="G16" i="6"/>
  <c r="D17" i="6"/>
  <c r="G17" i="6"/>
  <c r="D18" i="6"/>
  <c r="G18" i="6"/>
  <c r="D19" i="6"/>
  <c r="G19" i="6"/>
  <c r="D20" i="6"/>
  <c r="G20" i="6"/>
  <c r="D21" i="6"/>
  <c r="G21" i="6"/>
  <c r="C4" i="5"/>
  <c r="G35" i="2"/>
  <c r="G29" i="5"/>
  <c r="G9" i="5"/>
  <c r="G10" i="5"/>
  <c r="G11" i="5"/>
  <c r="G12" i="5"/>
  <c r="G13" i="5"/>
  <c r="G14" i="5"/>
  <c r="G15" i="5"/>
  <c r="G16" i="5"/>
  <c r="G17" i="5"/>
  <c r="G18" i="5"/>
  <c r="G19" i="5"/>
  <c r="H10" i="5" s="1"/>
  <c r="G20" i="5"/>
  <c r="G21" i="5"/>
  <c r="G22" i="5"/>
  <c r="G23" i="5"/>
  <c r="G24" i="5"/>
  <c r="G25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8" i="5"/>
  <c r="G68" i="5"/>
  <c r="D68" i="5"/>
  <c r="G67" i="5"/>
  <c r="D67" i="5"/>
  <c r="G66" i="5"/>
  <c r="D66" i="5"/>
  <c r="G65" i="5"/>
  <c r="D65" i="5"/>
  <c r="G64" i="5"/>
  <c r="D64" i="5"/>
  <c r="G63" i="5"/>
  <c r="D63" i="5"/>
  <c r="G62" i="5"/>
  <c r="D62" i="5"/>
  <c r="G61" i="5"/>
  <c r="D61" i="5"/>
  <c r="G60" i="5"/>
  <c r="D60" i="5"/>
  <c r="G59" i="5"/>
  <c r="D59" i="5"/>
  <c r="G58" i="5"/>
  <c r="D58" i="5"/>
  <c r="G57" i="5"/>
  <c r="D57" i="5"/>
  <c r="AK29" i="7"/>
  <c r="AK28" i="7"/>
  <c r="AK26" i="7"/>
  <c r="AK25" i="7"/>
  <c r="AK23" i="7"/>
  <c r="AK22" i="7"/>
  <c r="AF30" i="7"/>
  <c r="AF29" i="7"/>
  <c r="AF28" i="7"/>
  <c r="AF27" i="7"/>
  <c r="AF26" i="7"/>
  <c r="AF25" i="7"/>
  <c r="AF24" i="7"/>
  <c r="AF23" i="7"/>
  <c r="AF22" i="7"/>
  <c r="AF21" i="7"/>
  <c r="AF20" i="7"/>
  <c r="AG24" i="7" s="1"/>
  <c r="U28" i="7"/>
  <c r="V28" i="7" s="1"/>
  <c r="U26" i="7"/>
  <c r="V26" i="7" s="1"/>
  <c r="U25" i="7"/>
  <c r="V25" i="7" s="1"/>
  <c r="U23" i="7"/>
  <c r="V23" i="7" s="1"/>
  <c r="U9" i="7"/>
  <c r="P21" i="7"/>
  <c r="P30" i="7"/>
  <c r="P29" i="7"/>
  <c r="P28" i="7"/>
  <c r="P27" i="7"/>
  <c r="AD23" i="8" l="1"/>
  <c r="S28" i="8"/>
  <c r="S26" i="8"/>
  <c r="S24" i="8"/>
  <c r="S23" i="8"/>
  <c r="S29" i="8"/>
  <c r="S25" i="8"/>
  <c r="AD22" i="8"/>
  <c r="S22" i="8"/>
  <c r="I18" i="5"/>
  <c r="I20" i="5"/>
  <c r="H23" i="5"/>
  <c r="I12" i="5"/>
  <c r="I21" i="5"/>
  <c r="H12" i="5"/>
  <c r="H8" i="5"/>
  <c r="H11" i="5"/>
  <c r="I25" i="5"/>
  <c r="I22" i="5"/>
  <c r="I19" i="5"/>
  <c r="I15" i="5"/>
  <c r="I11" i="5"/>
  <c r="I24" i="5"/>
  <c r="H24" i="5"/>
  <c r="I17" i="5"/>
  <c r="H20" i="5"/>
  <c r="I16" i="5"/>
  <c r="I23" i="5"/>
  <c r="H15" i="5"/>
  <c r="H25" i="5"/>
  <c r="H22" i="5"/>
  <c r="H19" i="5"/>
  <c r="I14" i="5"/>
  <c r="I10" i="5"/>
  <c r="H14" i="5"/>
  <c r="I9" i="5"/>
  <c r="H9" i="5"/>
  <c r="H17" i="5"/>
  <c r="H16" i="5"/>
  <c r="I13" i="5"/>
  <c r="H21" i="5"/>
  <c r="H13" i="5"/>
  <c r="H18" i="5"/>
  <c r="AH24" i="7"/>
  <c r="AG20" i="7"/>
  <c r="AG22" i="7" s="1"/>
  <c r="AH22" i="7" s="1"/>
  <c r="AG27" i="7"/>
  <c r="AG30" i="7"/>
  <c r="U15" i="7"/>
  <c r="U14" i="7"/>
  <c r="U13" i="7"/>
  <c r="U11" i="7"/>
  <c r="U10" i="7"/>
  <c r="AG28" i="7" l="1"/>
  <c r="AH28" i="7" s="1"/>
  <c r="AG29" i="7"/>
  <c r="AH29" i="7" s="1"/>
  <c r="AH30" i="7"/>
  <c r="AH20" i="7"/>
  <c r="AI20" i="7" s="1"/>
  <c r="AG25" i="7"/>
  <c r="AH25" i="7" s="1"/>
  <c r="AG26" i="7"/>
  <c r="AH26" i="7" s="1"/>
  <c r="AG21" i="7"/>
  <c r="AH21" i="7" s="1"/>
  <c r="AG23" i="7"/>
  <c r="AH23" i="7" s="1"/>
  <c r="AH27" i="7"/>
  <c r="U15" i="6"/>
  <c r="U14" i="6"/>
  <c r="U13" i="6"/>
  <c r="U11" i="6"/>
  <c r="U10" i="6"/>
  <c r="U9" i="6"/>
  <c r="U9" i="5"/>
  <c r="G38" i="7"/>
  <c r="F4" i="7" s="1"/>
  <c r="P26" i="7"/>
  <c r="Q30" i="7" s="1"/>
  <c r="R30" i="7" s="1"/>
  <c r="P25" i="7"/>
  <c r="P24" i="7"/>
  <c r="P23" i="7"/>
  <c r="P22" i="7"/>
  <c r="P20" i="7"/>
  <c r="Q20" i="7" s="1"/>
  <c r="P16" i="7"/>
  <c r="P15" i="7"/>
  <c r="G15" i="7"/>
  <c r="D15" i="7"/>
  <c r="P14" i="7"/>
  <c r="G14" i="7"/>
  <c r="D14" i="7"/>
  <c r="P13" i="7"/>
  <c r="G13" i="7"/>
  <c r="D13" i="7"/>
  <c r="P12" i="7"/>
  <c r="G12" i="7"/>
  <c r="D12" i="7"/>
  <c r="P11" i="7"/>
  <c r="G11" i="7"/>
  <c r="D11" i="7"/>
  <c r="P10" i="7"/>
  <c r="G10" i="7"/>
  <c r="D10" i="7"/>
  <c r="P9" i="7"/>
  <c r="G9" i="7"/>
  <c r="D9" i="7"/>
  <c r="P8" i="7"/>
  <c r="G8" i="7"/>
  <c r="I8" i="7" s="1"/>
  <c r="D8" i="7"/>
  <c r="G36" i="6"/>
  <c r="F4" i="6" s="1"/>
  <c r="P28" i="6"/>
  <c r="Q28" i="6" s="1"/>
  <c r="Q27" i="6" s="1"/>
  <c r="P27" i="6"/>
  <c r="P26" i="6"/>
  <c r="P25" i="6"/>
  <c r="P24" i="6"/>
  <c r="P23" i="6"/>
  <c r="P22" i="6"/>
  <c r="P20" i="6"/>
  <c r="Q24" i="6" s="1"/>
  <c r="P16" i="6"/>
  <c r="P15" i="6"/>
  <c r="G15" i="6"/>
  <c r="I15" i="6" s="1"/>
  <c r="D15" i="6"/>
  <c r="P14" i="6"/>
  <c r="G14" i="6"/>
  <c r="D14" i="6"/>
  <c r="P13" i="6"/>
  <c r="G13" i="6"/>
  <c r="D13" i="6"/>
  <c r="P12" i="6"/>
  <c r="Q12" i="6" s="1"/>
  <c r="G12" i="6"/>
  <c r="I12" i="6" s="1"/>
  <c r="D12" i="6"/>
  <c r="P11" i="6"/>
  <c r="G11" i="6"/>
  <c r="I11" i="6" s="1"/>
  <c r="D11" i="6"/>
  <c r="P10" i="6"/>
  <c r="G10" i="6"/>
  <c r="I10" i="6" s="1"/>
  <c r="D10" i="6"/>
  <c r="P9" i="6"/>
  <c r="G9" i="6"/>
  <c r="D9" i="6"/>
  <c r="P8" i="6"/>
  <c r="Q16" i="6" s="1"/>
  <c r="G8" i="6"/>
  <c r="I8" i="6" s="1"/>
  <c r="D8" i="6"/>
  <c r="I10" i="7" l="1"/>
  <c r="I14" i="7"/>
  <c r="AI24" i="7"/>
  <c r="AI26" i="7"/>
  <c r="AI29" i="7"/>
  <c r="I9" i="7"/>
  <c r="I13" i="7"/>
  <c r="AI25" i="7"/>
  <c r="AI28" i="7"/>
  <c r="Q26" i="6"/>
  <c r="Q13" i="6"/>
  <c r="Q15" i="6"/>
  <c r="Q14" i="6"/>
  <c r="Q9" i="6"/>
  <c r="Q10" i="6"/>
  <c r="Q24" i="7"/>
  <c r="R24" i="7" s="1"/>
  <c r="Q8" i="6"/>
  <c r="Q11" i="6" s="1"/>
  <c r="H9" i="6"/>
  <c r="H11" i="6"/>
  <c r="H13" i="6"/>
  <c r="H15" i="6"/>
  <c r="H17" i="6"/>
  <c r="H19" i="6"/>
  <c r="H21" i="6"/>
  <c r="H8" i="6"/>
  <c r="H10" i="6"/>
  <c r="H12" i="6"/>
  <c r="H14" i="6"/>
  <c r="H16" i="6"/>
  <c r="H18" i="6"/>
  <c r="H20" i="6"/>
  <c r="I14" i="6"/>
  <c r="I20" i="6"/>
  <c r="I19" i="6"/>
  <c r="I18" i="6"/>
  <c r="I17" i="6"/>
  <c r="I16" i="6"/>
  <c r="I21" i="6"/>
  <c r="H10" i="7"/>
  <c r="H12" i="7"/>
  <c r="H14" i="7"/>
  <c r="I12" i="7"/>
  <c r="H8" i="7"/>
  <c r="H9" i="7"/>
  <c r="H11" i="7"/>
  <c r="H13" i="7"/>
  <c r="H15" i="7"/>
  <c r="Q20" i="6"/>
  <c r="Q21" i="6" s="1"/>
  <c r="I9" i="6"/>
  <c r="I13" i="6"/>
  <c r="I11" i="7"/>
  <c r="I15" i="7"/>
  <c r="Q27" i="7"/>
  <c r="R20" i="7"/>
  <c r="AI21" i="7" s="1"/>
  <c r="Q16" i="7"/>
  <c r="R16" i="7" s="1"/>
  <c r="Q8" i="7"/>
  <c r="Q12" i="7"/>
  <c r="Q25" i="6"/>
  <c r="R13" i="6"/>
  <c r="R26" i="6"/>
  <c r="R16" i="6"/>
  <c r="R28" i="6"/>
  <c r="R12" i="6"/>
  <c r="R8" i="6"/>
  <c r="P28" i="5"/>
  <c r="Q28" i="5" s="1"/>
  <c r="Q24" i="5"/>
  <c r="Q20" i="5"/>
  <c r="U27" i="5"/>
  <c r="U26" i="5"/>
  <c r="U25" i="5"/>
  <c r="U23" i="5"/>
  <c r="U22" i="5"/>
  <c r="U15" i="5"/>
  <c r="P27" i="5"/>
  <c r="P26" i="5"/>
  <c r="P25" i="5"/>
  <c r="P24" i="5"/>
  <c r="P23" i="5"/>
  <c r="P22" i="5"/>
  <c r="P20" i="5"/>
  <c r="Q8" i="5"/>
  <c r="G33" i="5"/>
  <c r="F4" i="5" s="1"/>
  <c r="P16" i="5"/>
  <c r="Q16" i="5" s="1"/>
  <c r="P15" i="5"/>
  <c r="U14" i="5"/>
  <c r="P14" i="5"/>
  <c r="U13" i="5"/>
  <c r="P13" i="5"/>
  <c r="P12" i="5"/>
  <c r="U11" i="5"/>
  <c r="P11" i="5"/>
  <c r="U10" i="5"/>
  <c r="P10" i="5"/>
  <c r="P9" i="5"/>
  <c r="P8" i="5"/>
  <c r="G8" i="5"/>
  <c r="I8" i="5" s="1"/>
  <c r="S24" i="7" l="1"/>
  <c r="Q11" i="7"/>
  <c r="R11" i="7" s="1"/>
  <c r="Q14" i="5"/>
  <c r="R14" i="5" s="1"/>
  <c r="S14" i="5" s="1"/>
  <c r="Q23" i="6"/>
  <c r="Q12" i="5"/>
  <c r="Q9" i="5" s="1"/>
  <c r="R9" i="5" s="1"/>
  <c r="S9" i="5" s="1"/>
  <c r="Q22" i="6"/>
  <c r="R22" i="6" s="1"/>
  <c r="S22" i="6" s="1"/>
  <c r="R20" i="6"/>
  <c r="S20" i="6" s="1"/>
  <c r="S20" i="7"/>
  <c r="AI22" i="7"/>
  <c r="AI23" i="7"/>
  <c r="I61" i="5"/>
  <c r="H63" i="5"/>
  <c r="H68" i="5"/>
  <c r="H60" i="5"/>
  <c r="H65" i="5"/>
  <c r="H57" i="5"/>
  <c r="H62" i="5"/>
  <c r="H67" i="5"/>
  <c r="H59" i="5"/>
  <c r="H61" i="5"/>
  <c r="H58" i="5"/>
  <c r="H64" i="5"/>
  <c r="H66" i="5"/>
  <c r="I64" i="5"/>
  <c r="I63" i="5"/>
  <c r="I59" i="5"/>
  <c r="I58" i="5"/>
  <c r="I67" i="5"/>
  <c r="I66" i="5"/>
  <c r="I62" i="5"/>
  <c r="I60" i="5"/>
  <c r="I57" i="5"/>
  <c r="I65" i="5"/>
  <c r="I68" i="5"/>
  <c r="Q28" i="7"/>
  <c r="R27" i="7"/>
  <c r="Q29" i="7"/>
  <c r="Q26" i="7"/>
  <c r="Q25" i="7"/>
  <c r="Q23" i="7"/>
  <c r="Q22" i="7"/>
  <c r="Q21" i="7"/>
  <c r="Q13" i="7"/>
  <c r="R13" i="7" s="1"/>
  <c r="Q14" i="7"/>
  <c r="R14" i="7" s="1"/>
  <c r="Q10" i="7"/>
  <c r="R10" i="7" s="1"/>
  <c r="Q9" i="7"/>
  <c r="R9" i="7" s="1"/>
  <c r="Q15" i="7"/>
  <c r="R15" i="7" s="1"/>
  <c r="S26" i="6"/>
  <c r="S28" i="6"/>
  <c r="R14" i="6"/>
  <c r="S14" i="6" s="1"/>
  <c r="R15" i="6"/>
  <c r="S15" i="6" s="1"/>
  <c r="R12" i="7"/>
  <c r="R27" i="6"/>
  <c r="S27" i="6" s="1"/>
  <c r="R9" i="6"/>
  <c r="S9" i="6" s="1"/>
  <c r="R8" i="7"/>
  <c r="S8" i="7" s="1"/>
  <c r="S8" i="6"/>
  <c r="S16" i="6"/>
  <c r="S13" i="6"/>
  <c r="R23" i="6"/>
  <c r="S23" i="6" s="1"/>
  <c r="R21" i="6"/>
  <c r="S21" i="6" s="1"/>
  <c r="R24" i="6"/>
  <c r="S24" i="6" s="1"/>
  <c r="R25" i="6"/>
  <c r="S25" i="6" s="1"/>
  <c r="R11" i="6"/>
  <c r="S11" i="6" s="1"/>
  <c r="S12" i="6"/>
  <c r="R10" i="6"/>
  <c r="S10" i="6" s="1"/>
  <c r="R28" i="5"/>
  <c r="R20" i="5"/>
  <c r="Q27" i="5"/>
  <c r="R27" i="5" s="1"/>
  <c r="R8" i="5"/>
  <c r="S8" i="5" s="1"/>
  <c r="R16" i="5"/>
  <c r="R23" i="7" l="1"/>
  <c r="S23" i="7" s="1"/>
  <c r="X23" i="7"/>
  <c r="AA23" i="7" s="1"/>
  <c r="R25" i="7"/>
  <c r="S25" i="7" s="1"/>
  <c r="X25" i="7"/>
  <c r="AA25" i="7" s="1"/>
  <c r="R28" i="7"/>
  <c r="S28" i="7" s="1"/>
  <c r="X28" i="7"/>
  <c r="AA28" i="7" s="1"/>
  <c r="R21" i="7"/>
  <c r="S21" i="7" s="1"/>
  <c r="X21" i="7"/>
  <c r="R26" i="7"/>
  <c r="S26" i="7" s="1"/>
  <c r="X26" i="7"/>
  <c r="AA26" i="7" s="1"/>
  <c r="R22" i="7"/>
  <c r="S22" i="7" s="1"/>
  <c r="X22" i="7"/>
  <c r="AA22" i="7" s="1"/>
  <c r="R29" i="7"/>
  <c r="S29" i="7" s="1"/>
  <c r="X29" i="7"/>
  <c r="AA29" i="7" s="1"/>
  <c r="Q15" i="5"/>
  <c r="R15" i="5" s="1"/>
  <c r="S15" i="5" s="1"/>
  <c r="Q13" i="5"/>
  <c r="R13" i="5" s="1"/>
  <c r="S13" i="5" s="1"/>
  <c r="S9" i="7"/>
  <c r="S11" i="7"/>
  <c r="S14" i="7"/>
  <c r="S15" i="7"/>
  <c r="S16" i="7"/>
  <c r="S13" i="7"/>
  <c r="S10" i="7"/>
  <c r="S12" i="7"/>
  <c r="S20" i="5"/>
  <c r="S27" i="5"/>
  <c r="Q23" i="5"/>
  <c r="R23" i="5" s="1"/>
  <c r="S23" i="5" s="1"/>
  <c r="Q21" i="5"/>
  <c r="R21" i="5" s="1"/>
  <c r="S21" i="5" s="1"/>
  <c r="Q22" i="5"/>
  <c r="R22" i="5" s="1"/>
  <c r="S22" i="5" s="1"/>
  <c r="S28" i="5"/>
  <c r="Q25" i="5"/>
  <c r="R25" i="5" s="1"/>
  <c r="S25" i="5" s="1"/>
  <c r="Q26" i="5"/>
  <c r="R26" i="5" s="1"/>
  <c r="S26" i="5" s="1"/>
  <c r="R24" i="5"/>
  <c r="S24" i="5" s="1"/>
  <c r="S16" i="5"/>
  <c r="Q10" i="5"/>
  <c r="R10" i="5" s="1"/>
  <c r="S10" i="5" s="1"/>
  <c r="Q11" i="5"/>
  <c r="R11" i="5" s="1"/>
  <c r="S11" i="5" s="1"/>
  <c r="R12" i="5"/>
  <c r="S12" i="5" s="1"/>
  <c r="U16" i="2"/>
  <c r="U15" i="2"/>
  <c r="U14" i="2"/>
  <c r="U11" i="2"/>
  <c r="U10" i="2"/>
  <c r="U9" i="2"/>
  <c r="Y22" i="7" l="1"/>
  <c r="Z22" i="7"/>
  <c r="Y21" i="7"/>
  <c r="Z21" i="7"/>
  <c r="Y25" i="7"/>
  <c r="Z25" i="7"/>
  <c r="Y29" i="7"/>
  <c r="Z29" i="7"/>
  <c r="Y26" i="7"/>
  <c r="Z26" i="7"/>
  <c r="Y28" i="7"/>
  <c r="Z28" i="7"/>
  <c r="Y23" i="7"/>
  <c r="Z23" i="7"/>
  <c r="P17" i="2"/>
  <c r="P13" i="2"/>
  <c r="P12" i="2"/>
  <c r="Q12" i="2" s="1"/>
  <c r="P16" i="2"/>
  <c r="P15" i="2"/>
  <c r="P14" i="2"/>
  <c r="P11" i="2"/>
  <c r="P10" i="2"/>
  <c r="P9" i="2"/>
  <c r="P8" i="2"/>
  <c r="Q13" i="2" l="1"/>
  <c r="Q17" i="2"/>
  <c r="Q14" i="2" s="1"/>
  <c r="R14" i="2" s="1"/>
  <c r="Q16" i="2"/>
  <c r="R16" i="2" s="1"/>
  <c r="Q15" i="2"/>
  <c r="R15" i="2" s="1"/>
  <c r="R12" i="2"/>
  <c r="Q11" i="2"/>
  <c r="R11" i="2" s="1"/>
  <c r="R13" i="2"/>
  <c r="Q8" i="2"/>
  <c r="R8" i="2" s="1"/>
  <c r="S8" i="2" s="1"/>
  <c r="R17" i="2" l="1"/>
  <c r="Q10" i="2"/>
  <c r="R10" i="2" s="1"/>
  <c r="S10" i="2" s="1"/>
  <c r="S16" i="2"/>
  <c r="S11" i="2"/>
  <c r="S12" i="2"/>
  <c r="Q9" i="2"/>
  <c r="R9" i="2" s="1"/>
  <c r="S9" i="2" s="1"/>
  <c r="S17" i="2"/>
  <c r="S13" i="2"/>
  <c r="S15" i="2"/>
  <c r="S14" i="2"/>
  <c r="G39" i="2"/>
  <c r="F4" i="2" s="1"/>
  <c r="G9" i="2"/>
  <c r="G10" i="2"/>
  <c r="G11" i="2"/>
  <c r="G12" i="2"/>
  <c r="G13" i="2"/>
  <c r="G14" i="2"/>
  <c r="G15" i="2"/>
  <c r="G17" i="2"/>
  <c r="G18" i="2"/>
  <c r="G19" i="2"/>
  <c r="G20" i="2"/>
  <c r="C4" i="2" s="1"/>
  <c r="G21" i="2"/>
  <c r="G22" i="2"/>
  <c r="G23" i="2"/>
  <c r="G24" i="2"/>
  <c r="G25" i="2"/>
  <c r="G26" i="2"/>
  <c r="G8" i="2"/>
  <c r="D9" i="2"/>
  <c r="D10" i="2"/>
  <c r="D11" i="2"/>
  <c r="D12" i="2"/>
  <c r="D13" i="2"/>
  <c r="D14" i="2"/>
  <c r="D15" i="2"/>
  <c r="D17" i="2"/>
  <c r="D18" i="2"/>
  <c r="D19" i="2"/>
  <c r="D20" i="2"/>
  <c r="D21" i="2"/>
  <c r="D22" i="2"/>
  <c r="D23" i="2"/>
  <c r="D24" i="2"/>
  <c r="D25" i="2"/>
  <c r="D26" i="2"/>
  <c r="D8" i="2"/>
  <c r="H15" i="2" l="1"/>
  <c r="H23" i="2"/>
  <c r="I10" i="2"/>
  <c r="I26" i="2"/>
  <c r="I18" i="2"/>
  <c r="H14" i="2"/>
  <c r="I17" i="2"/>
  <c r="I23" i="2"/>
  <c r="H8" i="2"/>
  <c r="H11" i="2"/>
  <c r="I22" i="2"/>
  <c r="H26" i="2"/>
  <c r="H10" i="2"/>
  <c r="I13" i="2"/>
  <c r="H25" i="2"/>
  <c r="H17" i="2"/>
  <c r="H9" i="2"/>
  <c r="I20" i="2"/>
  <c r="I12" i="2"/>
  <c r="H22" i="2"/>
  <c r="I25" i="2"/>
  <c r="I9" i="2"/>
  <c r="H21" i="2"/>
  <c r="H13" i="2"/>
  <c r="I24" i="2"/>
  <c r="H20" i="2"/>
  <c r="H12" i="2"/>
  <c r="I15" i="2"/>
  <c r="H19" i="2"/>
  <c r="I14" i="2"/>
  <c r="H18" i="2"/>
  <c r="I21" i="2"/>
  <c r="H24" i="2"/>
  <c r="I8" i="2"/>
  <c r="I19" i="2"/>
  <c r="I11" i="2"/>
</calcChain>
</file>

<file path=xl/sharedStrings.xml><?xml version="1.0" encoding="utf-8"?>
<sst xmlns="http://schemas.openxmlformats.org/spreadsheetml/2006/main" count="590" uniqueCount="65">
  <si>
    <t>Date</t>
  </si>
  <si>
    <t>Side</t>
  </si>
  <si>
    <t>Right</t>
  </si>
  <si>
    <t>Rabbit Id</t>
  </si>
  <si>
    <t>Rabbit 2</t>
  </si>
  <si>
    <t xml:space="preserve"> Weight (g)</t>
  </si>
  <si>
    <t>Muscle</t>
  </si>
  <si>
    <t>Digastric</t>
  </si>
  <si>
    <t>Muscle Weight (g)</t>
  </si>
  <si>
    <t>File #</t>
  </si>
  <si>
    <t>Length (mm)</t>
  </si>
  <si>
    <t>Active (N)</t>
  </si>
  <si>
    <t>Passive (N)</t>
  </si>
  <si>
    <t>Force-Length Relationship</t>
  </si>
  <si>
    <t>Optimum Length (mm)</t>
  </si>
  <si>
    <t>Force (N)</t>
  </si>
  <si>
    <t>Corection Factior</t>
  </si>
  <si>
    <t>Corrected Force (N)</t>
  </si>
  <si>
    <t>P/P0</t>
  </si>
  <si>
    <t xml:space="preserve">Velocity </t>
  </si>
  <si>
    <t>Velocity (muscle L)</t>
  </si>
  <si>
    <t>Force-Velocity Relationship</t>
  </si>
  <si>
    <t>L/L0</t>
  </si>
  <si>
    <t>Velocity (fibre L)</t>
  </si>
  <si>
    <t>P0 - tw</t>
  </si>
  <si>
    <t>P0 - tet</t>
  </si>
  <si>
    <t>Passive (P/P0)</t>
  </si>
  <si>
    <t>Force (P/P0)</t>
  </si>
  <si>
    <t>Tetanus</t>
  </si>
  <si>
    <t>***</t>
  </si>
  <si>
    <t>Rise Time</t>
  </si>
  <si>
    <t>Half Relax</t>
  </si>
  <si>
    <t>Rabbit 4</t>
  </si>
  <si>
    <t xml:space="preserve">Force-Velocity Eccentric </t>
  </si>
  <si>
    <t>Rabbit 5</t>
  </si>
  <si>
    <t>Rabbit 6</t>
  </si>
  <si>
    <t>Force-Velocity Eccentric (Active - Passive Force)</t>
  </si>
  <si>
    <t>Twitch</t>
  </si>
  <si>
    <t>Rabbit 12</t>
  </si>
  <si>
    <t>Cycle 3</t>
  </si>
  <si>
    <t>Cycle 4</t>
  </si>
  <si>
    <t>Power (W/kg)</t>
  </si>
  <si>
    <t>Corrected Power (W)</t>
  </si>
  <si>
    <t>Average Power (mW)</t>
  </si>
  <si>
    <t>Condition</t>
  </si>
  <si>
    <t>WS - Square</t>
  </si>
  <si>
    <t>WS  - Voltage</t>
  </si>
  <si>
    <t>BS - Voltage</t>
  </si>
  <si>
    <t>BS - Square</t>
  </si>
  <si>
    <t>WS - Voltage</t>
  </si>
  <si>
    <t>BS - Voltage (72%)</t>
  </si>
  <si>
    <t>BS - Voltage (47%)</t>
  </si>
  <si>
    <t>dx/dt</t>
  </si>
  <si>
    <t>Rabbit 8</t>
  </si>
  <si>
    <t>Rabbit 9</t>
  </si>
  <si>
    <t>Corrected dx/dt</t>
  </si>
  <si>
    <t>Corrected dx/dt/g</t>
  </si>
  <si>
    <t>Corrected dx/dt/P0</t>
  </si>
  <si>
    <t>Corrected dx/dt/PCSA</t>
  </si>
  <si>
    <t>PCSA</t>
  </si>
  <si>
    <t>Corrected dx/dt/pcsa</t>
  </si>
  <si>
    <t>Normalised Muscle Vel</t>
  </si>
  <si>
    <t>M Shortening Velocity</t>
  </si>
  <si>
    <t>F Shortening Velocity</t>
  </si>
  <si>
    <t>Wabbit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</si>
</sst>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Length vs</a:t>
            </a:r>
            <a:r>
              <a:rPr lang="en-GB" baseline="0"/>
              <a:t> dx/dt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3667966456391807E-2"/>
                  <c:y val="-0.497534541672856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Pooled!$C$2:$C$16</c:f>
              <c:numCache>
                <c:formatCode>General</c:formatCode>
                <c:ptCount val="15"/>
                <c:pt idx="0">
                  <c:v>-0.2124151785714328</c:v>
                </c:pt>
                <c:pt idx="1">
                  <c:v>-0.40894140624999997</c:v>
                </c:pt>
                <c:pt idx="2">
                  <c:v>-0.60317187500000002</c:v>
                </c:pt>
                <c:pt idx="3">
                  <c:v>-0.82597916666666871</c:v>
                </c:pt>
                <c:pt idx="4">
                  <c:v>-1.0301770833333312</c:v>
                </c:pt>
                <c:pt idx="5">
                  <c:v>-1.2416215277777845</c:v>
                </c:pt>
                <c:pt idx="6">
                  <c:v>-0.21547979797979547</c:v>
                </c:pt>
                <c:pt idx="7">
                  <c:v>-0.67991414141412732</c:v>
                </c:pt>
                <c:pt idx="8">
                  <c:v>-0.47635151515151214</c:v>
                </c:pt>
                <c:pt idx="9">
                  <c:v>-0.84833333333335159</c:v>
                </c:pt>
                <c:pt idx="10">
                  <c:v>-1.1741484848484696</c:v>
                </c:pt>
                <c:pt idx="11">
                  <c:v>-1.637700000000003</c:v>
                </c:pt>
                <c:pt idx="12">
                  <c:v>-0.19647959183672542</c:v>
                </c:pt>
                <c:pt idx="13">
                  <c:v>-0.42337946428570572</c:v>
                </c:pt>
                <c:pt idx="14">
                  <c:v>-0.65150297619047437</c:v>
                </c:pt>
              </c:numCache>
            </c:numRef>
          </c:xVal>
          <c:yVal>
            <c:numRef>
              <c:f>Pooled!$H$2:$H$16</c:f>
              <c:numCache>
                <c:formatCode>General</c:formatCode>
                <c:ptCount val="15"/>
                <c:pt idx="0">
                  <c:v>31.029369993970988</c:v>
                </c:pt>
                <c:pt idx="1">
                  <c:v>51.556014459206196</c:v>
                </c:pt>
                <c:pt idx="2">
                  <c:v>70.155106972599143</c:v>
                </c:pt>
                <c:pt idx="3">
                  <c:v>88.106120838977631</c:v>
                </c:pt>
                <c:pt idx="4">
                  <c:v>100.53128797403865</c:v>
                </c:pt>
                <c:pt idx="5">
                  <c:v>120.66302195517035</c:v>
                </c:pt>
                <c:pt idx="6">
                  <c:v>42.795291614597836</c:v>
                </c:pt>
                <c:pt idx="7">
                  <c:v>108.93816682113625</c:v>
                </c:pt>
                <c:pt idx="8">
                  <c:v>80.801969281545723</c:v>
                </c:pt>
                <c:pt idx="9">
                  <c:v>163.50129863547605</c:v>
                </c:pt>
                <c:pt idx="10">
                  <c:v>199.8778582453424</c:v>
                </c:pt>
                <c:pt idx="11">
                  <c:v>290.62167886596416</c:v>
                </c:pt>
                <c:pt idx="12">
                  <c:v>26.008922688164386</c:v>
                </c:pt>
                <c:pt idx="13">
                  <c:v>63.607542146133746</c:v>
                </c:pt>
                <c:pt idx="14">
                  <c:v>102.81145043170231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89-EF48-8320-B7E56899E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Normalised vs</a:t>
            </a:r>
            <a:r>
              <a:rPr lang="en-GB" baseline="0"/>
              <a:t> dx/dt/g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4110519469487894E-2"/>
                  <c:y val="-0.570077800315939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Pooled!$E$2:$E$16</c:f>
              <c:numCache>
                <c:formatCode>General</c:formatCode>
                <c:ptCount val="15"/>
                <c:pt idx="0">
                  <c:v>-5.5540455800142274E-2</c:v>
                </c:pt>
                <c:pt idx="1">
                  <c:v>-0.10692640823234813</c:v>
                </c:pt>
                <c:pt idx="2">
                  <c:v>-0.15771208577762078</c:v>
                </c:pt>
                <c:pt idx="3">
                  <c:v>-0.21596978006287407</c:v>
                </c:pt>
                <c:pt idx="4">
                  <c:v>-0.26936165837109949</c:v>
                </c:pt>
                <c:pt idx="5">
                  <c:v>-0.32464829513516441</c:v>
                </c:pt>
                <c:pt idx="6">
                  <c:v>-6.7786047046352813E-2</c:v>
                </c:pt>
                <c:pt idx="7">
                  <c:v>-0.21388869123452647</c:v>
                </c:pt>
                <c:pt idx="8">
                  <c:v>-0.149851570863685</c:v>
                </c:pt>
                <c:pt idx="9">
                  <c:v>-0.26687032280267808</c:v>
                </c:pt>
                <c:pt idx="10">
                  <c:v>-0.36936587642803104</c:v>
                </c:pt>
                <c:pt idx="11">
                  <c:v>-0.51519079880621288</c:v>
                </c:pt>
                <c:pt idx="12">
                  <c:v>-4.0989622693729237E-2</c:v>
                </c:pt>
                <c:pt idx="13">
                  <c:v>-8.8325532108014582E-2</c:v>
                </c:pt>
                <c:pt idx="14">
                  <c:v>-0.13591671749848175</c:v>
                </c:pt>
              </c:numCache>
            </c:numRef>
          </c:xVal>
          <c:yVal>
            <c:numRef>
              <c:f>Pooled!$I$2:$I$16</c:f>
              <c:numCache>
                <c:formatCode>General</c:formatCode>
                <c:ptCount val="15"/>
                <c:pt idx="0">
                  <c:v>49.806372381975905</c:v>
                </c:pt>
                <c:pt idx="1">
                  <c:v>82.754437334199352</c:v>
                </c:pt>
                <c:pt idx="2">
                  <c:v>112.60851841508691</c:v>
                </c:pt>
                <c:pt idx="3">
                  <c:v>141.42234484587101</c:v>
                </c:pt>
                <c:pt idx="4">
                  <c:v>161.36643334516637</c:v>
                </c:pt>
                <c:pt idx="5">
                  <c:v>193.68061309016107</c:v>
                </c:pt>
                <c:pt idx="6">
                  <c:v>62.04014441084059</c:v>
                </c:pt>
                <c:pt idx="7">
                  <c:v>157.92717718343906</c:v>
                </c:pt>
                <c:pt idx="8">
                  <c:v>117.13825642439218</c:v>
                </c:pt>
                <c:pt idx="9">
                  <c:v>237.02710732890122</c:v>
                </c:pt>
                <c:pt idx="10">
                  <c:v>289.76204442641694</c:v>
                </c:pt>
                <c:pt idx="11">
                  <c:v>421.31295863433485</c:v>
                </c:pt>
                <c:pt idx="12">
                  <c:v>30.922509437836627</c:v>
                </c:pt>
                <c:pt idx="13">
                  <c:v>75.624232726350911</c:v>
                </c:pt>
                <c:pt idx="14">
                  <c:v>122.23451483973643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77-49EF-B682-D30D0CE32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Normalised vs</a:t>
            </a:r>
            <a:r>
              <a:rPr lang="en-GB" baseline="0"/>
              <a:t> dx/dt/P0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18849568871471E-2"/>
                  <c:y val="-0.56525632950918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Pooled!$E$2:$E$16</c:f>
              <c:numCache>
                <c:formatCode>General</c:formatCode>
                <c:ptCount val="15"/>
                <c:pt idx="0">
                  <c:v>-5.5540455800142274E-2</c:v>
                </c:pt>
                <c:pt idx="1">
                  <c:v>-0.10692640823234813</c:v>
                </c:pt>
                <c:pt idx="2">
                  <c:v>-0.15771208577762078</c:v>
                </c:pt>
                <c:pt idx="3">
                  <c:v>-0.21596978006287407</c:v>
                </c:pt>
                <c:pt idx="4">
                  <c:v>-0.26936165837109949</c:v>
                </c:pt>
                <c:pt idx="5">
                  <c:v>-0.32464829513516441</c:v>
                </c:pt>
                <c:pt idx="6">
                  <c:v>-6.7786047046352813E-2</c:v>
                </c:pt>
                <c:pt idx="7">
                  <c:v>-0.21388869123452647</c:v>
                </c:pt>
                <c:pt idx="8">
                  <c:v>-0.149851570863685</c:v>
                </c:pt>
                <c:pt idx="9">
                  <c:v>-0.26687032280267808</c:v>
                </c:pt>
                <c:pt idx="10">
                  <c:v>-0.36936587642803104</c:v>
                </c:pt>
                <c:pt idx="11">
                  <c:v>-0.51519079880621288</c:v>
                </c:pt>
                <c:pt idx="12">
                  <c:v>-4.0989622693729237E-2</c:v>
                </c:pt>
                <c:pt idx="13">
                  <c:v>-8.8325532108014582E-2</c:v>
                </c:pt>
                <c:pt idx="14">
                  <c:v>-0.13591671749848175</c:v>
                </c:pt>
              </c:numCache>
            </c:numRef>
          </c:xVal>
          <c:yVal>
            <c:numRef>
              <c:f>Pooled!$J$2:$J$16</c:f>
              <c:numCache>
                <c:formatCode>General</c:formatCode>
                <c:ptCount val="15"/>
                <c:pt idx="0">
                  <c:v>4.840108916344847</c:v>
                </c:pt>
                <c:pt idx="1">
                  <c:v>8.0419526830126689</c:v>
                </c:pt>
                <c:pt idx="2">
                  <c:v>10.943127715811825</c:v>
                </c:pt>
                <c:pt idx="3">
                  <c:v>13.743212354622417</c:v>
                </c:pt>
                <c:pt idx="4">
                  <c:v>15.681349102135139</c:v>
                </c:pt>
                <c:pt idx="5">
                  <c:v>18.821592850638272</c:v>
                </c:pt>
                <c:pt idx="6">
                  <c:v>6.4546213502291829</c:v>
                </c:pt>
                <c:pt idx="7">
                  <c:v>16.430653721230456</c:v>
                </c:pt>
                <c:pt idx="8">
                  <c:v>12.186997596888062</c:v>
                </c:pt>
                <c:pt idx="9">
                  <c:v>24.66016547957711</c:v>
                </c:pt>
                <c:pt idx="10">
                  <c:v>30.146678351606159</c:v>
                </c:pt>
                <c:pt idx="11">
                  <c:v>43.8331606696619</c:v>
                </c:pt>
                <c:pt idx="12">
                  <c:v>3.6625358608518916</c:v>
                </c:pt>
                <c:pt idx="13">
                  <c:v>8.9571147149772514</c:v>
                </c:pt>
                <c:pt idx="14">
                  <c:v>14.477747833963898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94-469F-B219-0B4818D7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Normalised vs</a:t>
            </a:r>
            <a:r>
              <a:rPr lang="en-GB" baseline="0"/>
              <a:t> dx/dt/PCSA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698115093079459"/>
                  <c:y val="-0.560434858702432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Pooled!$E$2:$E$16</c:f>
              <c:numCache>
                <c:formatCode>General</c:formatCode>
                <c:ptCount val="15"/>
                <c:pt idx="0">
                  <c:v>-5.5540455800142274E-2</c:v>
                </c:pt>
                <c:pt idx="1">
                  <c:v>-0.10692640823234813</c:v>
                </c:pt>
                <c:pt idx="2">
                  <c:v>-0.15771208577762078</c:v>
                </c:pt>
                <c:pt idx="3">
                  <c:v>-0.21596978006287407</c:v>
                </c:pt>
                <c:pt idx="4">
                  <c:v>-0.26936165837109949</c:v>
                </c:pt>
                <c:pt idx="5">
                  <c:v>-0.32464829513516441</c:v>
                </c:pt>
                <c:pt idx="6">
                  <c:v>-6.7786047046352813E-2</c:v>
                </c:pt>
                <c:pt idx="7">
                  <c:v>-0.21388869123452647</c:v>
                </c:pt>
                <c:pt idx="8">
                  <c:v>-0.149851570863685</c:v>
                </c:pt>
                <c:pt idx="9">
                  <c:v>-0.26687032280267808</c:v>
                </c:pt>
                <c:pt idx="10">
                  <c:v>-0.36936587642803104</c:v>
                </c:pt>
                <c:pt idx="11">
                  <c:v>-0.51519079880621288</c:v>
                </c:pt>
                <c:pt idx="12">
                  <c:v>-4.0989622693729237E-2</c:v>
                </c:pt>
                <c:pt idx="13">
                  <c:v>-8.8325532108014582E-2</c:v>
                </c:pt>
                <c:pt idx="14">
                  <c:v>-0.13591671749848175</c:v>
                </c:pt>
              </c:numCache>
            </c:numRef>
          </c:xVal>
          <c:yVal>
            <c:numRef>
              <c:f>Pooled!$K$2:$K$16</c:f>
              <c:numCache>
                <c:formatCode>General</c:formatCode>
                <c:ptCount val="15"/>
                <c:pt idx="0">
                  <c:v>1689432.1511966228</c:v>
                </c:pt>
                <c:pt idx="1">
                  <c:v>2807030.5143760424</c:v>
                </c:pt>
                <c:pt idx="2">
                  <c:v>3819680.9446397484</c:v>
                </c:pt>
                <c:pt idx="3">
                  <c:v>4797045.9371719444</c:v>
                </c:pt>
                <c:pt idx="4">
                  <c:v>5473549.4190680441</c:v>
                </c:pt>
                <c:pt idx="5">
                  <c:v>6569646.3960182648</c:v>
                </c:pt>
                <c:pt idx="6">
                  <c:v>3146077.4883896839</c:v>
                </c:pt>
                <c:pt idx="7">
                  <c:v>8008542.5599836158</c:v>
                </c:pt>
                <c:pt idx="8">
                  <c:v>5940122.0784651181</c:v>
                </c:pt>
                <c:pt idx="9">
                  <c:v>12019727.767997919</c:v>
                </c:pt>
                <c:pt idx="10">
                  <c:v>14693934.929017199</c:v>
                </c:pt>
                <c:pt idx="11">
                  <c:v>21364927.940024693</c:v>
                </c:pt>
                <c:pt idx="12">
                  <c:v>1363958.0313205789</c:v>
                </c:pt>
                <c:pt idx="13">
                  <c:v>3335702.0974291037</c:v>
                </c:pt>
                <c:pt idx="14">
                  <c:v>5391630.6034409963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03-4E8E-92AE-AA00E465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'R2 (171121)'!$D$8:$D$26</c:f>
              <c:numCache>
                <c:formatCode>General</c:formatCode>
                <c:ptCount val="19"/>
                <c:pt idx="0">
                  <c:v>0.8441558441558441</c:v>
                </c:pt>
                <c:pt idx="1">
                  <c:v>0.8571428571428571</c:v>
                </c:pt>
                <c:pt idx="2">
                  <c:v>0.87012987012987009</c:v>
                </c:pt>
                <c:pt idx="3">
                  <c:v>0.88311688311688308</c:v>
                </c:pt>
                <c:pt idx="4">
                  <c:v>0.89610389610389607</c:v>
                </c:pt>
                <c:pt idx="5">
                  <c:v>0.90909090909090906</c:v>
                </c:pt>
                <c:pt idx="6">
                  <c:v>0.92207792207792205</c:v>
                </c:pt>
                <c:pt idx="7">
                  <c:v>0.93506493506493504</c:v>
                </c:pt>
                <c:pt idx="9">
                  <c:v>0.96103896103896103</c:v>
                </c:pt>
                <c:pt idx="10">
                  <c:v>0.97402597402597402</c:v>
                </c:pt>
                <c:pt idx="11">
                  <c:v>0.98701298701298701</c:v>
                </c:pt>
                <c:pt idx="12">
                  <c:v>1</c:v>
                </c:pt>
                <c:pt idx="13">
                  <c:v>1.0129870129870129</c:v>
                </c:pt>
                <c:pt idx="14">
                  <c:v>1.025974025974026</c:v>
                </c:pt>
                <c:pt idx="15">
                  <c:v>1.0389610389610389</c:v>
                </c:pt>
                <c:pt idx="16">
                  <c:v>1.051948051948052</c:v>
                </c:pt>
                <c:pt idx="17">
                  <c:v>1.0649350649350648</c:v>
                </c:pt>
                <c:pt idx="18">
                  <c:v>1.0779220779220779</c:v>
                </c:pt>
              </c:numCache>
            </c:numRef>
          </c:xVal>
          <c:yVal>
            <c:numRef>
              <c:f>'R2 (171121)'!$G$8:$G$26</c:f>
              <c:numCache>
                <c:formatCode>General</c:formatCode>
                <c:ptCount val="19"/>
                <c:pt idx="0">
                  <c:v>0.44048563306865673</c:v>
                </c:pt>
                <c:pt idx="1">
                  <c:v>0.7694899610373126</c:v>
                </c:pt>
                <c:pt idx="2">
                  <c:v>1.1332485005442787</c:v>
                </c:pt>
                <c:pt idx="3">
                  <c:v>1.5550561205681592</c:v>
                </c:pt>
                <c:pt idx="4">
                  <c:v>1.9644502529044776</c:v>
                </c:pt>
                <c:pt idx="5">
                  <c:v>2.2384842924840793</c:v>
                </c:pt>
                <c:pt idx="6">
                  <c:v>2.4963740836845769</c:v>
                </c:pt>
                <c:pt idx="7">
                  <c:v>2.698113405660199</c:v>
                </c:pt>
                <c:pt idx="9">
                  <c:v>2.8560759147517416</c:v>
                </c:pt>
                <c:pt idx="10">
                  <c:v>2.949191262051742</c:v>
                </c:pt>
                <c:pt idx="11">
                  <c:v>2.9198190414348262</c:v>
                </c:pt>
                <c:pt idx="12">
                  <c:v>2.9082636350388062</c:v>
                </c:pt>
                <c:pt idx="13">
                  <c:v>2.8253837065870648</c:v>
                </c:pt>
                <c:pt idx="14">
                  <c:v>2.6002607585129356</c:v>
                </c:pt>
                <c:pt idx="15">
                  <c:v>2.4556342295412947</c:v>
                </c:pt>
                <c:pt idx="16">
                  <c:v>2.1499744854497509</c:v>
                </c:pt>
                <c:pt idx="17">
                  <c:v>1.8369660502900509</c:v>
                </c:pt>
                <c:pt idx="18">
                  <c:v>1.4822713025248762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FC-48E3-A345-986CC60C2A2D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'R2 (171121)'!$D$8:$D$26</c:f>
              <c:numCache>
                <c:formatCode>General</c:formatCode>
                <c:ptCount val="19"/>
                <c:pt idx="0">
                  <c:v>0.8441558441558441</c:v>
                </c:pt>
                <c:pt idx="1">
                  <c:v>0.8571428571428571</c:v>
                </c:pt>
                <c:pt idx="2">
                  <c:v>0.87012987012987009</c:v>
                </c:pt>
                <c:pt idx="3">
                  <c:v>0.88311688311688308</c:v>
                </c:pt>
                <c:pt idx="4">
                  <c:v>0.89610389610389607</c:v>
                </c:pt>
                <c:pt idx="5">
                  <c:v>0.90909090909090906</c:v>
                </c:pt>
                <c:pt idx="6">
                  <c:v>0.92207792207792205</c:v>
                </c:pt>
                <c:pt idx="7">
                  <c:v>0.93506493506493504</c:v>
                </c:pt>
                <c:pt idx="9">
                  <c:v>0.96103896103896103</c:v>
                </c:pt>
                <c:pt idx="10">
                  <c:v>0.97402597402597402</c:v>
                </c:pt>
                <c:pt idx="11">
                  <c:v>0.98701298701298701</c:v>
                </c:pt>
                <c:pt idx="12">
                  <c:v>1</c:v>
                </c:pt>
                <c:pt idx="13">
                  <c:v>1.0129870129870129</c:v>
                </c:pt>
                <c:pt idx="14">
                  <c:v>1.025974025974026</c:v>
                </c:pt>
                <c:pt idx="15">
                  <c:v>1.0389610389610389</c:v>
                </c:pt>
                <c:pt idx="16">
                  <c:v>1.051948051948052</c:v>
                </c:pt>
                <c:pt idx="17">
                  <c:v>1.0649350649350648</c:v>
                </c:pt>
                <c:pt idx="18">
                  <c:v>1.0779220779220779</c:v>
                </c:pt>
              </c:numCache>
            </c:numRef>
          </c:xVal>
          <c:yVal>
            <c:numRef>
              <c:f>'R2 (171121)'!$F$8:$F$26</c:f>
              <c:numCache>
                <c:formatCode>General</c:formatCode>
                <c:ptCount val="19"/>
                <c:pt idx="0">
                  <c:v>4.8117394313432699E-3</c:v>
                </c:pt>
                <c:pt idx="1">
                  <c:v>1.19295041626865E-2</c:v>
                </c:pt>
                <c:pt idx="2">
                  <c:v>1.1959486055721299E-2</c:v>
                </c:pt>
                <c:pt idx="3">
                  <c:v>2.0083487931840699E-2</c:v>
                </c:pt>
                <c:pt idx="4">
                  <c:v>2.5038600995522301E-2</c:v>
                </c:pt>
                <c:pt idx="5">
                  <c:v>3.59295151159204E-2</c:v>
                </c:pt>
                <c:pt idx="6">
                  <c:v>4.5157785915422903E-2</c:v>
                </c:pt>
                <c:pt idx="7">
                  <c:v>4.9798057439800897E-2</c:v>
                </c:pt>
                <c:pt idx="9">
                  <c:v>7.9771835148258502E-2</c:v>
                </c:pt>
                <c:pt idx="10">
                  <c:v>0.100816610548258</c:v>
                </c:pt>
                <c:pt idx="11">
                  <c:v>0.12669148596517399</c:v>
                </c:pt>
                <c:pt idx="12">
                  <c:v>0.15891667246119401</c:v>
                </c:pt>
                <c:pt idx="13">
                  <c:v>0.19187131281293501</c:v>
                </c:pt>
                <c:pt idx="14">
                  <c:v>0.25099960508706398</c:v>
                </c:pt>
                <c:pt idx="15">
                  <c:v>0.32821118265870503</c:v>
                </c:pt>
                <c:pt idx="16">
                  <c:v>0.42558306735024898</c:v>
                </c:pt>
                <c:pt idx="17">
                  <c:v>0.55383533250994899</c:v>
                </c:pt>
                <c:pt idx="18">
                  <c:v>0.699924013375124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FC-48E3-A345-986CC60C2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'R2 (171121)'!$D$8:$D$26</c:f>
              <c:numCache>
                <c:formatCode>General</c:formatCode>
                <c:ptCount val="19"/>
                <c:pt idx="0">
                  <c:v>0.8441558441558441</c:v>
                </c:pt>
                <c:pt idx="1">
                  <c:v>0.8571428571428571</c:v>
                </c:pt>
                <c:pt idx="2">
                  <c:v>0.87012987012987009</c:v>
                </c:pt>
                <c:pt idx="3">
                  <c:v>0.88311688311688308</c:v>
                </c:pt>
                <c:pt idx="4">
                  <c:v>0.89610389610389607</c:v>
                </c:pt>
                <c:pt idx="5">
                  <c:v>0.90909090909090906</c:v>
                </c:pt>
                <c:pt idx="6">
                  <c:v>0.92207792207792205</c:v>
                </c:pt>
                <c:pt idx="7">
                  <c:v>0.93506493506493504</c:v>
                </c:pt>
                <c:pt idx="9">
                  <c:v>0.96103896103896103</c:v>
                </c:pt>
                <c:pt idx="10">
                  <c:v>0.97402597402597402</c:v>
                </c:pt>
                <c:pt idx="11">
                  <c:v>0.98701298701298701</c:v>
                </c:pt>
                <c:pt idx="12">
                  <c:v>1</c:v>
                </c:pt>
                <c:pt idx="13">
                  <c:v>1.0129870129870129</c:v>
                </c:pt>
                <c:pt idx="14">
                  <c:v>1.025974025974026</c:v>
                </c:pt>
                <c:pt idx="15">
                  <c:v>1.0389610389610389</c:v>
                </c:pt>
                <c:pt idx="16">
                  <c:v>1.051948051948052</c:v>
                </c:pt>
                <c:pt idx="17">
                  <c:v>1.0649350649350648</c:v>
                </c:pt>
                <c:pt idx="18">
                  <c:v>1.0779220779220779</c:v>
                </c:pt>
              </c:numCache>
            </c:numRef>
          </c:xVal>
          <c:yVal>
            <c:numRef>
              <c:f>'R2 (171121)'!$I$8:$I$26</c:f>
              <c:numCache>
                <c:formatCode>General</c:formatCode>
                <c:ptCount val="19"/>
                <c:pt idx="0">
                  <c:v>0.15146000787606698</c:v>
                </c:pt>
                <c:pt idx="1">
                  <c:v>0.26458741627357485</c:v>
                </c:pt>
                <c:pt idx="2">
                  <c:v>0.38966498321915621</c:v>
                </c:pt>
                <c:pt idx="3">
                  <c:v>0.53470259774004614</c:v>
                </c:pt>
                <c:pt idx="4">
                  <c:v>0.67547186205430276</c:v>
                </c:pt>
                <c:pt idx="5">
                  <c:v>0.76969785872050434</c:v>
                </c:pt>
                <c:pt idx="6">
                  <c:v>0.85837269139159966</c:v>
                </c:pt>
                <c:pt idx="7">
                  <c:v>0.92774030976878641</c:v>
                </c:pt>
                <c:pt idx="9">
                  <c:v>0.98205536813846372</c:v>
                </c:pt>
                <c:pt idx="10">
                  <c:v>1.0140728737655826</c:v>
                </c:pt>
                <c:pt idx="11">
                  <c:v>1.0039733008578728</c:v>
                </c:pt>
                <c:pt idx="12">
                  <c:v>1</c:v>
                </c:pt>
                <c:pt idx="13">
                  <c:v>0.97150192044036077</c:v>
                </c:pt>
                <c:pt idx="14">
                  <c:v>0.89409389409713513</c:v>
                </c:pt>
                <c:pt idx="15">
                  <c:v>0.84436438291074256</c:v>
                </c:pt>
                <c:pt idx="16">
                  <c:v>0.73926395789804755</c:v>
                </c:pt>
                <c:pt idx="17">
                  <c:v>0.63163670176192244</c:v>
                </c:pt>
                <c:pt idx="18">
                  <c:v>0.50967569950208369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D2-443C-80ED-87613C4E95DD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'R2 (171121)'!$D$8:$D$26</c:f>
              <c:numCache>
                <c:formatCode>General</c:formatCode>
                <c:ptCount val="19"/>
                <c:pt idx="0">
                  <c:v>0.8441558441558441</c:v>
                </c:pt>
                <c:pt idx="1">
                  <c:v>0.8571428571428571</c:v>
                </c:pt>
                <c:pt idx="2">
                  <c:v>0.87012987012987009</c:v>
                </c:pt>
                <c:pt idx="3">
                  <c:v>0.88311688311688308</c:v>
                </c:pt>
                <c:pt idx="4">
                  <c:v>0.89610389610389607</c:v>
                </c:pt>
                <c:pt idx="5">
                  <c:v>0.90909090909090906</c:v>
                </c:pt>
                <c:pt idx="6">
                  <c:v>0.92207792207792205</c:v>
                </c:pt>
                <c:pt idx="7">
                  <c:v>0.93506493506493504</c:v>
                </c:pt>
                <c:pt idx="9">
                  <c:v>0.96103896103896103</c:v>
                </c:pt>
                <c:pt idx="10">
                  <c:v>0.97402597402597402</c:v>
                </c:pt>
                <c:pt idx="11">
                  <c:v>0.98701298701298701</c:v>
                </c:pt>
                <c:pt idx="12">
                  <c:v>1</c:v>
                </c:pt>
                <c:pt idx="13">
                  <c:v>1.0129870129870129</c:v>
                </c:pt>
                <c:pt idx="14">
                  <c:v>1.025974025974026</c:v>
                </c:pt>
                <c:pt idx="15">
                  <c:v>1.0389610389610389</c:v>
                </c:pt>
                <c:pt idx="16">
                  <c:v>1.051948051948052</c:v>
                </c:pt>
                <c:pt idx="17">
                  <c:v>1.0649350649350648</c:v>
                </c:pt>
                <c:pt idx="18">
                  <c:v>1.0779220779220779</c:v>
                </c:pt>
              </c:numCache>
            </c:numRef>
          </c:xVal>
          <c:yVal>
            <c:numRef>
              <c:f>'R2 (171121)'!$H$8:$H$26</c:f>
              <c:numCache>
                <c:formatCode>General</c:formatCode>
                <c:ptCount val="19"/>
                <c:pt idx="0">
                  <c:v>1.6545059304016862E-3</c:v>
                </c:pt>
                <c:pt idx="1">
                  <c:v>4.1019335451434472E-3</c:v>
                </c:pt>
                <c:pt idx="2">
                  <c:v>4.1122427525597137E-3</c:v>
                </c:pt>
                <c:pt idx="3">
                  <c:v>6.9056627775675216E-3</c:v>
                </c:pt>
                <c:pt idx="4">
                  <c:v>8.6094674134273245E-3</c:v>
                </c:pt>
                <c:pt idx="5">
                  <c:v>1.2354284076258092E-2</c:v>
                </c:pt>
                <c:pt idx="6">
                  <c:v>1.5527404521158668E-2</c:v>
                </c:pt>
                <c:pt idx="7">
                  <c:v>1.7122951592088528E-2</c:v>
                </c:pt>
                <c:pt idx="9">
                  <c:v>2.7429368571392967E-2</c:v>
                </c:pt>
                <c:pt idx="10">
                  <c:v>3.46655679126259E-2</c:v>
                </c:pt>
                <c:pt idx="11">
                  <c:v>4.3562586430883697E-2</c:v>
                </c:pt>
                <c:pt idx="12">
                  <c:v>5.4643145327873108E-2</c:v>
                </c:pt>
                <c:pt idx="13">
                  <c:v>6.5974525315128388E-2</c:v>
                </c:pt>
                <c:pt idx="14">
                  <c:v>8.6305657459322727E-2</c:v>
                </c:pt>
                <c:pt idx="15">
                  <c:v>0.11285468714198105</c:v>
                </c:pt>
                <c:pt idx="16">
                  <c:v>0.1463357937096271</c:v>
                </c:pt>
                <c:pt idx="17">
                  <c:v>0.19043505060453672</c:v>
                </c:pt>
                <c:pt idx="18">
                  <c:v>0.24066731947627734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D2-443C-80ED-87613C4E9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'R4 (01122021)'!$D$8:$D$25</c:f>
              <c:numCache>
                <c:formatCode>General</c:formatCode>
                <c:ptCount val="18"/>
                <c:pt idx="0">
                  <c:v>0.84722222222222221</c:v>
                </c:pt>
                <c:pt idx="1">
                  <c:v>0.86111111111111116</c:v>
                </c:pt>
                <c:pt idx="2">
                  <c:v>0.875</c:v>
                </c:pt>
                <c:pt idx="3">
                  <c:v>0.88888888888888884</c:v>
                </c:pt>
                <c:pt idx="4">
                  <c:v>0.90277777777777779</c:v>
                </c:pt>
                <c:pt idx="5">
                  <c:v>0.91666666666666663</c:v>
                </c:pt>
                <c:pt idx="6">
                  <c:v>0.93055555555555558</c:v>
                </c:pt>
                <c:pt idx="7">
                  <c:v>0.94444444444444442</c:v>
                </c:pt>
                <c:pt idx="8">
                  <c:v>0.95833333333333337</c:v>
                </c:pt>
                <c:pt idx="9">
                  <c:v>0.97222222222222221</c:v>
                </c:pt>
                <c:pt idx="10">
                  <c:v>0.98611111111111116</c:v>
                </c:pt>
                <c:pt idx="11">
                  <c:v>1</c:v>
                </c:pt>
                <c:pt idx="12">
                  <c:v>1.0138888888888888</c:v>
                </c:pt>
                <c:pt idx="13">
                  <c:v>1.0277777777777777</c:v>
                </c:pt>
                <c:pt idx="14">
                  <c:v>1.0416666666666667</c:v>
                </c:pt>
                <c:pt idx="15">
                  <c:v>1.0555555555555556</c:v>
                </c:pt>
                <c:pt idx="16">
                  <c:v>1.0694444444444444</c:v>
                </c:pt>
                <c:pt idx="17">
                  <c:v>1.0833333333333333</c:v>
                </c:pt>
              </c:numCache>
            </c:numRef>
          </c:xVal>
          <c:yVal>
            <c:numRef>
              <c:f>'R4 (01122021)'!$G$8:$G$25</c:f>
              <c:numCache>
                <c:formatCode>General</c:formatCode>
                <c:ptCount val="18"/>
                <c:pt idx="0">
                  <c:v>6.0734739338247017E-2</c:v>
                </c:pt>
                <c:pt idx="1">
                  <c:v>0.24994630193784861</c:v>
                </c:pt>
                <c:pt idx="2">
                  <c:v>0.60261600770597523</c:v>
                </c:pt>
                <c:pt idx="3">
                  <c:v>1.1250363685091633</c:v>
                </c:pt>
                <c:pt idx="4">
                  <c:v>1.4854380776876492</c:v>
                </c:pt>
                <c:pt idx="5">
                  <c:v>1.7223146974916335</c:v>
                </c:pt>
                <c:pt idx="6">
                  <c:v>2.0781156469764941</c:v>
                </c:pt>
                <c:pt idx="7">
                  <c:v>2.2674940388541831</c:v>
                </c:pt>
                <c:pt idx="8">
                  <c:v>2.5170326568147408</c:v>
                </c:pt>
                <c:pt idx="9">
                  <c:v>2.7167496425490039</c:v>
                </c:pt>
                <c:pt idx="10">
                  <c:v>2.8293510614537847</c:v>
                </c:pt>
                <c:pt idx="11">
                  <c:v>2.9974498616657379</c:v>
                </c:pt>
                <c:pt idx="12">
                  <c:v>2.930178061707172</c:v>
                </c:pt>
                <c:pt idx="13">
                  <c:v>2.8645946358314749</c:v>
                </c:pt>
                <c:pt idx="14">
                  <c:v>2.7638808367015941</c:v>
                </c:pt>
                <c:pt idx="15">
                  <c:v>2.6739927590334669</c:v>
                </c:pt>
                <c:pt idx="16">
                  <c:v>2.4927847538143437</c:v>
                </c:pt>
                <c:pt idx="17">
                  <c:v>2.333079294203587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BE-426D-8A7E-CBB4E0B70066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'R4 (01122021)'!$D$8:$D$25</c:f>
              <c:numCache>
                <c:formatCode>General</c:formatCode>
                <c:ptCount val="18"/>
                <c:pt idx="0">
                  <c:v>0.84722222222222221</c:v>
                </c:pt>
                <c:pt idx="1">
                  <c:v>0.86111111111111116</c:v>
                </c:pt>
                <c:pt idx="2">
                  <c:v>0.875</c:v>
                </c:pt>
                <c:pt idx="3">
                  <c:v>0.88888888888888884</c:v>
                </c:pt>
                <c:pt idx="4">
                  <c:v>0.90277777777777779</c:v>
                </c:pt>
                <c:pt idx="5">
                  <c:v>0.91666666666666663</c:v>
                </c:pt>
                <c:pt idx="6">
                  <c:v>0.93055555555555558</c:v>
                </c:pt>
                <c:pt idx="7">
                  <c:v>0.94444444444444442</c:v>
                </c:pt>
                <c:pt idx="8">
                  <c:v>0.95833333333333337</c:v>
                </c:pt>
                <c:pt idx="9">
                  <c:v>0.97222222222222221</c:v>
                </c:pt>
                <c:pt idx="10">
                  <c:v>0.98611111111111116</c:v>
                </c:pt>
                <c:pt idx="11">
                  <c:v>1</c:v>
                </c:pt>
                <c:pt idx="12">
                  <c:v>1.0138888888888888</c:v>
                </c:pt>
                <c:pt idx="13">
                  <c:v>1.0277777777777777</c:v>
                </c:pt>
                <c:pt idx="14">
                  <c:v>1.0416666666666667</c:v>
                </c:pt>
                <c:pt idx="15">
                  <c:v>1.0555555555555556</c:v>
                </c:pt>
                <c:pt idx="16">
                  <c:v>1.0694444444444444</c:v>
                </c:pt>
                <c:pt idx="17">
                  <c:v>1.0833333333333333</c:v>
                </c:pt>
              </c:numCache>
            </c:numRef>
          </c:xVal>
          <c:yVal>
            <c:numRef>
              <c:f>'R4 (01122021)'!$F$8:$F$25</c:f>
              <c:numCache>
                <c:formatCode>General</c:formatCode>
                <c:ptCount val="18"/>
                <c:pt idx="0">
                  <c:v>5.2844484617529898E-3</c:v>
                </c:pt>
                <c:pt idx="1">
                  <c:v>9.0965762621513808E-3</c:v>
                </c:pt>
                <c:pt idx="2">
                  <c:v>1.2265099894023799E-2</c:v>
                </c:pt>
                <c:pt idx="3">
                  <c:v>1.7083235390836601E-2</c:v>
                </c:pt>
                <c:pt idx="4">
                  <c:v>2.7465717112350602E-2</c:v>
                </c:pt>
                <c:pt idx="5">
                  <c:v>3.5129113308366398E-2</c:v>
                </c:pt>
                <c:pt idx="6">
                  <c:v>4.6295822923506001E-2</c:v>
                </c:pt>
                <c:pt idx="7">
                  <c:v>5.72559775458166E-2</c:v>
                </c:pt>
                <c:pt idx="8">
                  <c:v>6.7520565485258893E-2</c:v>
                </c:pt>
                <c:pt idx="9">
                  <c:v>8.3087108650995903E-2</c:v>
                </c:pt>
                <c:pt idx="10">
                  <c:v>0.102136454846215</c:v>
                </c:pt>
                <c:pt idx="11">
                  <c:v>0.12642590913426199</c:v>
                </c:pt>
                <c:pt idx="12">
                  <c:v>0.15871838249282799</c:v>
                </c:pt>
                <c:pt idx="13">
                  <c:v>0.191866183568525</c:v>
                </c:pt>
                <c:pt idx="14">
                  <c:v>0.231842493298406</c:v>
                </c:pt>
                <c:pt idx="15">
                  <c:v>0.29024858956653299</c:v>
                </c:pt>
                <c:pt idx="16">
                  <c:v>0.34075947308565602</c:v>
                </c:pt>
                <c:pt idx="17">
                  <c:v>0.40124979239641301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BE-426D-8A7E-CBB4E0B70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'R4 (01122021)'!$D$8:$D$26</c:f>
              <c:numCache>
                <c:formatCode>General</c:formatCode>
                <c:ptCount val="19"/>
                <c:pt idx="0">
                  <c:v>0.84722222222222221</c:v>
                </c:pt>
                <c:pt idx="1">
                  <c:v>0.86111111111111116</c:v>
                </c:pt>
                <c:pt idx="2">
                  <c:v>0.875</c:v>
                </c:pt>
                <c:pt idx="3">
                  <c:v>0.88888888888888884</c:v>
                </c:pt>
                <c:pt idx="4">
                  <c:v>0.90277777777777779</c:v>
                </c:pt>
                <c:pt idx="5">
                  <c:v>0.91666666666666663</c:v>
                </c:pt>
                <c:pt idx="6">
                  <c:v>0.93055555555555558</c:v>
                </c:pt>
                <c:pt idx="7">
                  <c:v>0.94444444444444442</c:v>
                </c:pt>
                <c:pt idx="8">
                  <c:v>0.95833333333333337</c:v>
                </c:pt>
                <c:pt idx="9">
                  <c:v>0.97222222222222221</c:v>
                </c:pt>
                <c:pt idx="10">
                  <c:v>0.98611111111111116</c:v>
                </c:pt>
                <c:pt idx="11">
                  <c:v>1</c:v>
                </c:pt>
                <c:pt idx="12">
                  <c:v>1.0138888888888888</c:v>
                </c:pt>
                <c:pt idx="13">
                  <c:v>1.0277777777777777</c:v>
                </c:pt>
                <c:pt idx="14">
                  <c:v>1.0416666666666667</c:v>
                </c:pt>
                <c:pt idx="15">
                  <c:v>1.0555555555555556</c:v>
                </c:pt>
                <c:pt idx="16">
                  <c:v>1.0694444444444444</c:v>
                </c:pt>
                <c:pt idx="17">
                  <c:v>1.0833333333333333</c:v>
                </c:pt>
              </c:numCache>
            </c:numRef>
          </c:xVal>
          <c:yVal>
            <c:numRef>
              <c:f>'R4 (01122021)'!$I$8:$I$26</c:f>
              <c:numCache>
                <c:formatCode>General</c:formatCode>
                <c:ptCount val="19"/>
                <c:pt idx="0">
                  <c:v>2.0262136863398811E-2</c:v>
                </c:pt>
                <c:pt idx="1">
                  <c:v>8.3386316193108517E-2</c:v>
                </c:pt>
                <c:pt idx="2">
                  <c:v>0.20104289830258928</c:v>
                </c:pt>
                <c:pt idx="3">
                  <c:v>0.37533117163933477</c:v>
                </c:pt>
                <c:pt idx="4">
                  <c:v>0.49556728093599006</c:v>
                </c:pt>
                <c:pt idx="5">
                  <c:v>0.57459332998968382</c:v>
                </c:pt>
                <c:pt idx="6">
                  <c:v>0.69329454799342238</c:v>
                </c:pt>
                <c:pt idx="7">
                  <c:v>0.75647438439357084</c:v>
                </c:pt>
                <c:pt idx="8">
                  <c:v>0.83972469031257779</c:v>
                </c:pt>
                <c:pt idx="9">
                  <c:v>0.90635365658435274</c:v>
                </c:pt>
                <c:pt idx="10">
                  <c:v>0.94391939549623105</c:v>
                </c:pt>
                <c:pt idx="11">
                  <c:v>1</c:v>
                </c:pt>
                <c:pt idx="12">
                  <c:v>0.97755698908632227</c:v>
                </c:pt>
                <c:pt idx="13">
                  <c:v>0.95567724833921563</c:v>
                </c:pt>
                <c:pt idx="14">
                  <c:v>0.92207742055964026</c:v>
                </c:pt>
                <c:pt idx="15">
                  <c:v>0.89208923666448925</c:v>
                </c:pt>
                <c:pt idx="16">
                  <c:v>0.83163517952192112</c:v>
                </c:pt>
                <c:pt idx="17">
                  <c:v>0.77835473548406642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A5-4D53-A6D9-892238A92BF2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'R4 (01122021)'!$D$8:$D$26</c:f>
              <c:numCache>
                <c:formatCode>General</c:formatCode>
                <c:ptCount val="19"/>
                <c:pt idx="0">
                  <c:v>0.84722222222222221</c:v>
                </c:pt>
                <c:pt idx="1">
                  <c:v>0.86111111111111116</c:v>
                </c:pt>
                <c:pt idx="2">
                  <c:v>0.875</c:v>
                </c:pt>
                <c:pt idx="3">
                  <c:v>0.88888888888888884</c:v>
                </c:pt>
                <c:pt idx="4">
                  <c:v>0.90277777777777779</c:v>
                </c:pt>
                <c:pt idx="5">
                  <c:v>0.91666666666666663</c:v>
                </c:pt>
                <c:pt idx="6">
                  <c:v>0.93055555555555558</c:v>
                </c:pt>
                <c:pt idx="7">
                  <c:v>0.94444444444444442</c:v>
                </c:pt>
                <c:pt idx="8">
                  <c:v>0.95833333333333337</c:v>
                </c:pt>
                <c:pt idx="9">
                  <c:v>0.97222222222222221</c:v>
                </c:pt>
                <c:pt idx="10">
                  <c:v>0.98611111111111116</c:v>
                </c:pt>
                <c:pt idx="11">
                  <c:v>1</c:v>
                </c:pt>
                <c:pt idx="12">
                  <c:v>1.0138888888888888</c:v>
                </c:pt>
                <c:pt idx="13">
                  <c:v>1.0277777777777777</c:v>
                </c:pt>
                <c:pt idx="14">
                  <c:v>1.0416666666666667</c:v>
                </c:pt>
                <c:pt idx="15">
                  <c:v>1.0555555555555556</c:v>
                </c:pt>
                <c:pt idx="16">
                  <c:v>1.0694444444444444</c:v>
                </c:pt>
                <c:pt idx="17">
                  <c:v>1.0833333333333333</c:v>
                </c:pt>
              </c:numCache>
            </c:numRef>
          </c:xVal>
          <c:yVal>
            <c:numRef>
              <c:f>'R4 (01122021)'!$H$8:$H$26</c:f>
              <c:numCache>
                <c:formatCode>General</c:formatCode>
                <c:ptCount val="19"/>
                <c:pt idx="0">
                  <c:v>1.7629814360985924E-3</c:v>
                </c:pt>
                <c:pt idx="1">
                  <c:v>3.0347717833372687E-3</c:v>
                </c:pt>
                <c:pt idx="2">
                  <c:v>4.091844888176998E-3</c:v>
                </c:pt>
                <c:pt idx="3">
                  <c:v>5.6992564277098976E-3</c:v>
                </c:pt>
                <c:pt idx="4">
                  <c:v>9.1630280337991702E-3</c:v>
                </c:pt>
                <c:pt idx="5">
                  <c:v>1.1719666693221853E-2</c:v>
                </c:pt>
                <c:pt idx="6">
                  <c:v>1.5445069996192884E-2</c:v>
                </c:pt>
                <c:pt idx="7">
                  <c:v>1.9101563058005047E-2</c:v>
                </c:pt>
                <c:pt idx="8">
                  <c:v>2.2526003303266755E-2</c:v>
                </c:pt>
                <c:pt idx="9">
                  <c:v>2.771926553754693E-2</c:v>
                </c:pt>
                <c:pt idx="10">
                  <c:v>3.4074449802291573E-2</c:v>
                </c:pt>
                <c:pt idx="11">
                  <c:v>4.2177822805684828E-2</c:v>
                </c:pt>
                <c:pt idx="12">
                  <c:v>5.2951138406907419E-2</c:v>
                </c:pt>
                <c:pt idx="13">
                  <c:v>6.4009805809362705E-2</c:v>
                </c:pt>
                <c:pt idx="14">
                  <c:v>7.7346579258398968E-2</c:v>
                </c:pt>
                <c:pt idx="15">
                  <c:v>9.6831841385742648E-2</c:v>
                </c:pt>
                <c:pt idx="16">
                  <c:v>0.11368312692853175</c:v>
                </c:pt>
                <c:pt idx="17">
                  <c:v>0.13386372113441494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A5-4D53-A6D9-892238A92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'R5 (07122021)'!$D$8:$D$26</c:f>
              <c:numCache>
                <c:formatCode>General</c:formatCode>
                <c:ptCount val="19"/>
                <c:pt idx="0">
                  <c:v>0.91428571428571426</c:v>
                </c:pt>
                <c:pt idx="1">
                  <c:v>0.9285714285714286</c:v>
                </c:pt>
                <c:pt idx="2">
                  <c:v>0.94285714285714284</c:v>
                </c:pt>
                <c:pt idx="3">
                  <c:v>0.95714285714285718</c:v>
                </c:pt>
                <c:pt idx="4">
                  <c:v>0.97142857142857142</c:v>
                </c:pt>
                <c:pt idx="5">
                  <c:v>0.98571428571428577</c:v>
                </c:pt>
                <c:pt idx="6">
                  <c:v>1</c:v>
                </c:pt>
                <c:pt idx="7">
                  <c:v>1.0142857142857142</c:v>
                </c:pt>
                <c:pt idx="8">
                  <c:v>1.0285714285714285</c:v>
                </c:pt>
                <c:pt idx="9">
                  <c:v>1.0428571428571429</c:v>
                </c:pt>
                <c:pt idx="10">
                  <c:v>1.0571428571428572</c:v>
                </c:pt>
                <c:pt idx="11">
                  <c:v>1.0714285714285714</c:v>
                </c:pt>
                <c:pt idx="12">
                  <c:v>1.0857142857142856</c:v>
                </c:pt>
                <c:pt idx="13">
                  <c:v>1.1000000000000001</c:v>
                </c:pt>
              </c:numCache>
            </c:numRef>
          </c:xVal>
          <c:yVal>
            <c:numRef>
              <c:f>'R5 (07122021)'!$G$8:$G$26</c:f>
              <c:numCache>
                <c:formatCode>General</c:formatCode>
                <c:ptCount val="19"/>
                <c:pt idx="0">
                  <c:v>1.493183230684064</c:v>
                </c:pt>
                <c:pt idx="1">
                  <c:v>1.7666538573175299</c:v>
                </c:pt>
                <c:pt idx="2">
                  <c:v>2.2863556084924306</c:v>
                </c:pt>
                <c:pt idx="3">
                  <c:v>2.1818259406980083</c:v>
                </c:pt>
                <c:pt idx="4">
                  <c:v>2.3727477998585558</c:v>
                </c:pt>
                <c:pt idx="5">
                  <c:v>2.3583953211888451</c:v>
                </c:pt>
                <c:pt idx="6">
                  <c:v>2.5989961331306777</c:v>
                </c:pt>
                <c:pt idx="7">
                  <c:v>2.4576124782007969</c:v>
                </c:pt>
                <c:pt idx="8">
                  <c:v>2.4452441827386462</c:v>
                </c:pt>
                <c:pt idx="9">
                  <c:v>2.3101347605414349</c:v>
                </c:pt>
                <c:pt idx="10">
                  <c:v>2.1846512488215151</c:v>
                </c:pt>
                <c:pt idx="11">
                  <c:v>2.0511074465322721</c:v>
                </c:pt>
                <c:pt idx="12">
                  <c:v>1.8022853074262941</c:v>
                </c:pt>
                <c:pt idx="13">
                  <c:v>1.5741331473609572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64-4316-B063-7422DF4B62BE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'R5 (07122021)'!$D$8:$D$26</c:f>
              <c:numCache>
                <c:formatCode>General</c:formatCode>
                <c:ptCount val="19"/>
                <c:pt idx="0">
                  <c:v>0.91428571428571426</c:v>
                </c:pt>
                <c:pt idx="1">
                  <c:v>0.9285714285714286</c:v>
                </c:pt>
                <c:pt idx="2">
                  <c:v>0.94285714285714284</c:v>
                </c:pt>
                <c:pt idx="3">
                  <c:v>0.95714285714285718</c:v>
                </c:pt>
                <c:pt idx="4">
                  <c:v>0.97142857142857142</c:v>
                </c:pt>
                <c:pt idx="5">
                  <c:v>0.98571428571428577</c:v>
                </c:pt>
                <c:pt idx="6">
                  <c:v>1</c:v>
                </c:pt>
                <c:pt idx="7">
                  <c:v>1.0142857142857142</c:v>
                </c:pt>
                <c:pt idx="8">
                  <c:v>1.0285714285714285</c:v>
                </c:pt>
                <c:pt idx="9">
                  <c:v>1.0428571428571429</c:v>
                </c:pt>
                <c:pt idx="10">
                  <c:v>1.0571428571428572</c:v>
                </c:pt>
                <c:pt idx="11">
                  <c:v>1.0714285714285714</c:v>
                </c:pt>
                <c:pt idx="12">
                  <c:v>1.0857142857142856</c:v>
                </c:pt>
                <c:pt idx="13">
                  <c:v>1.1000000000000001</c:v>
                </c:pt>
              </c:numCache>
            </c:numRef>
          </c:xVal>
          <c:yVal>
            <c:numRef>
              <c:f>'R5 (07122021)'!$F$8:$F$26</c:f>
              <c:numCache>
                <c:formatCode>General</c:formatCode>
                <c:ptCount val="19"/>
                <c:pt idx="0">
                  <c:v>1.43149530159362E-2</c:v>
                </c:pt>
                <c:pt idx="1">
                  <c:v>2.5769280082470099E-2</c:v>
                </c:pt>
                <c:pt idx="2">
                  <c:v>3.2034174307569697E-2</c:v>
                </c:pt>
                <c:pt idx="3">
                  <c:v>2.8762973901991999E-2</c:v>
                </c:pt>
                <c:pt idx="4">
                  <c:v>4.26306498414342E-2</c:v>
                </c:pt>
                <c:pt idx="5">
                  <c:v>6.0481452811155197E-2</c:v>
                </c:pt>
                <c:pt idx="6">
                  <c:v>7.8730203369322599E-2</c:v>
                </c:pt>
                <c:pt idx="7">
                  <c:v>9.8320671999202996E-2</c:v>
                </c:pt>
                <c:pt idx="8">
                  <c:v>0.12468128556135399</c:v>
                </c:pt>
                <c:pt idx="9">
                  <c:v>0.15644180725856499</c:v>
                </c:pt>
                <c:pt idx="10">
                  <c:v>0.20178990037848499</c:v>
                </c:pt>
                <c:pt idx="11">
                  <c:v>0.25647013496772803</c:v>
                </c:pt>
                <c:pt idx="12">
                  <c:v>0.33071286947370598</c:v>
                </c:pt>
                <c:pt idx="13">
                  <c:v>0.44629398613904298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64-4316-B063-7422DF4B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'R5 (07122021)'!$D$8:$D$26</c:f>
              <c:numCache>
                <c:formatCode>General</c:formatCode>
                <c:ptCount val="19"/>
                <c:pt idx="0">
                  <c:v>0.91428571428571426</c:v>
                </c:pt>
                <c:pt idx="1">
                  <c:v>0.9285714285714286</c:v>
                </c:pt>
                <c:pt idx="2">
                  <c:v>0.94285714285714284</c:v>
                </c:pt>
                <c:pt idx="3">
                  <c:v>0.95714285714285718</c:v>
                </c:pt>
                <c:pt idx="4">
                  <c:v>0.97142857142857142</c:v>
                </c:pt>
                <c:pt idx="5">
                  <c:v>0.98571428571428577</c:v>
                </c:pt>
                <c:pt idx="6">
                  <c:v>1</c:v>
                </c:pt>
                <c:pt idx="7">
                  <c:v>1.0142857142857142</c:v>
                </c:pt>
                <c:pt idx="8">
                  <c:v>1.0285714285714285</c:v>
                </c:pt>
                <c:pt idx="9">
                  <c:v>1.0428571428571429</c:v>
                </c:pt>
                <c:pt idx="10">
                  <c:v>1.0571428571428572</c:v>
                </c:pt>
                <c:pt idx="11">
                  <c:v>1.0714285714285714</c:v>
                </c:pt>
                <c:pt idx="12">
                  <c:v>1.0857142857142856</c:v>
                </c:pt>
                <c:pt idx="13">
                  <c:v>1.1000000000000001</c:v>
                </c:pt>
              </c:numCache>
            </c:numRef>
          </c:xVal>
          <c:yVal>
            <c:numRef>
              <c:f>'R5 (07122021)'!$I$8:$I$26</c:f>
              <c:numCache>
                <c:formatCode>General</c:formatCode>
                <c:ptCount val="19"/>
                <c:pt idx="0">
                  <c:v>0.57452306744505133</c:v>
                </c:pt>
                <c:pt idx="1">
                  <c:v>0.67974470404058218</c:v>
                </c:pt>
                <c:pt idx="2">
                  <c:v>0.8797071990016202</c:v>
                </c:pt>
                <c:pt idx="3">
                  <c:v>0.83948795186156822</c:v>
                </c:pt>
                <c:pt idx="4">
                  <c:v>0.91294779919522639</c:v>
                </c:pt>
                <c:pt idx="5">
                  <c:v>0.90742548291058378</c:v>
                </c:pt>
                <c:pt idx="6">
                  <c:v>1</c:v>
                </c:pt>
                <c:pt idx="7">
                  <c:v>0.94560066745479376</c:v>
                </c:pt>
                <c:pt idx="8">
                  <c:v>0.94084179332470719</c:v>
                </c:pt>
                <c:pt idx="9">
                  <c:v>0.88885655930496188</c:v>
                </c:pt>
                <c:pt idx="10">
                  <c:v>0.84057502855533128</c:v>
                </c:pt>
                <c:pt idx="11">
                  <c:v>0.78919218862460006</c:v>
                </c:pt>
                <c:pt idx="12">
                  <c:v>0.6934544012788938</c:v>
                </c:pt>
                <c:pt idx="13">
                  <c:v>0.60566967657039206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54-48F9-9073-985A70D3BCD3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'R5 (07122021)'!$D$8:$D$26</c:f>
              <c:numCache>
                <c:formatCode>General</c:formatCode>
                <c:ptCount val="19"/>
                <c:pt idx="0">
                  <c:v>0.91428571428571426</c:v>
                </c:pt>
                <c:pt idx="1">
                  <c:v>0.9285714285714286</c:v>
                </c:pt>
                <c:pt idx="2">
                  <c:v>0.94285714285714284</c:v>
                </c:pt>
                <c:pt idx="3">
                  <c:v>0.95714285714285718</c:v>
                </c:pt>
                <c:pt idx="4">
                  <c:v>0.97142857142857142</c:v>
                </c:pt>
                <c:pt idx="5">
                  <c:v>0.98571428571428577</c:v>
                </c:pt>
                <c:pt idx="6">
                  <c:v>1</c:v>
                </c:pt>
                <c:pt idx="7">
                  <c:v>1.0142857142857142</c:v>
                </c:pt>
                <c:pt idx="8">
                  <c:v>1.0285714285714285</c:v>
                </c:pt>
                <c:pt idx="9">
                  <c:v>1.0428571428571429</c:v>
                </c:pt>
                <c:pt idx="10">
                  <c:v>1.0571428571428572</c:v>
                </c:pt>
                <c:pt idx="11">
                  <c:v>1.0714285714285714</c:v>
                </c:pt>
                <c:pt idx="12">
                  <c:v>1.0857142857142856</c:v>
                </c:pt>
                <c:pt idx="13">
                  <c:v>1.1000000000000001</c:v>
                </c:pt>
              </c:numCache>
            </c:numRef>
          </c:xVal>
          <c:yVal>
            <c:numRef>
              <c:f>'R5 (07122021)'!$H$8:$H$26</c:f>
              <c:numCache>
                <c:formatCode>General</c:formatCode>
                <c:ptCount val="19"/>
                <c:pt idx="0">
                  <c:v>5.5078777661330377E-3</c:v>
                </c:pt>
                <c:pt idx="1">
                  <c:v>9.915089812553568E-3</c:v>
                </c:pt>
                <c:pt idx="2">
                  <c:v>1.2325595217020285E-2</c:v>
                </c:pt>
                <c:pt idx="3">
                  <c:v>1.1066955250658619E-2</c:v>
                </c:pt>
                <c:pt idx="4">
                  <c:v>1.6402736925230633E-2</c:v>
                </c:pt>
                <c:pt idx="5">
                  <c:v>2.3271082261404112E-2</c:v>
                </c:pt>
                <c:pt idx="6">
                  <c:v>3.0292543480811729E-2</c:v>
                </c:pt>
                <c:pt idx="7">
                  <c:v>3.7830249435873028E-2</c:v>
                </c:pt>
                <c:pt idx="8">
                  <c:v>4.7972863049690811E-2</c:v>
                </c:pt>
                <c:pt idx="9">
                  <c:v>6.019316660933989E-2</c:v>
                </c:pt>
                <c:pt idx="10">
                  <c:v>7.7641477725253302E-2</c:v>
                </c:pt>
                <c:pt idx="11">
                  <c:v>9.8680460389447097E-2</c:v>
                </c:pt>
                <c:pt idx="12">
                  <c:v>0.12724638765635199</c:v>
                </c:pt>
                <c:pt idx="13">
                  <c:v>0.17171783383973327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54-48F9-9073-985A70D3B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(08122021)'!$G$8:$G$26</c:f>
              <c:numCache>
                <c:formatCode>General</c:formatCode>
                <c:ptCount val="19"/>
                <c:pt idx="0">
                  <c:v>1.9726569576115538</c:v>
                </c:pt>
                <c:pt idx="1">
                  <c:v>2.3074880347968132</c:v>
                </c:pt>
                <c:pt idx="2">
                  <c:v>2.500675117872909</c:v>
                </c:pt>
                <c:pt idx="3">
                  <c:v>2.6095203503043831</c:v>
                </c:pt>
                <c:pt idx="4">
                  <c:v>2.6726089357609562</c:v>
                </c:pt>
                <c:pt idx="5">
                  <c:v>2.5415446398585573</c:v>
                </c:pt>
                <c:pt idx="6">
                  <c:v>2.4292336430780876</c:v>
                </c:pt>
                <c:pt idx="7">
                  <c:v>2.259965579021515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74-4113-9C50-B408AC12B860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(08122021)'!$F$8:$F$26</c:f>
              <c:numCache>
                <c:formatCode>General</c:formatCode>
                <c:ptCount val="19"/>
                <c:pt idx="0">
                  <c:v>8.2114066588446194E-2</c:v>
                </c:pt>
                <c:pt idx="1">
                  <c:v>9.8351043603187097E-2</c:v>
                </c:pt>
                <c:pt idx="2">
                  <c:v>0.109953495627091</c:v>
                </c:pt>
                <c:pt idx="3">
                  <c:v>0.13466729419561699</c:v>
                </c:pt>
                <c:pt idx="4">
                  <c:v>0.17301934333904401</c:v>
                </c:pt>
                <c:pt idx="5">
                  <c:v>0.204868498941433</c:v>
                </c:pt>
                <c:pt idx="6">
                  <c:v>0.26407409082191202</c:v>
                </c:pt>
                <c:pt idx="7">
                  <c:v>0.34175909907848501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74-4113-9C50-B408AC12B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Length vs</a:t>
            </a:r>
            <a:r>
              <a:rPr lang="en-GB" baseline="0"/>
              <a:t> dx/dt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3862633805573537E-2"/>
                  <c:y val="-0.516402466201158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Pooled!$D$2:$D$16</c:f>
              <c:numCache>
                <c:formatCode>General</c:formatCode>
                <c:ptCount val="15"/>
                <c:pt idx="0">
                  <c:v>-0.64368235930737205</c:v>
                </c:pt>
                <c:pt idx="1">
                  <c:v>-1.2392163825757574</c:v>
                </c:pt>
                <c:pt idx="2">
                  <c:v>-1.8277935606060607</c:v>
                </c:pt>
                <c:pt idx="3">
                  <c:v>-2.5029671717171778</c:v>
                </c:pt>
                <c:pt idx="4">
                  <c:v>-3.1217487373737307</c:v>
                </c:pt>
                <c:pt idx="5">
                  <c:v>-3.7624894781144982</c:v>
                </c:pt>
                <c:pt idx="6">
                  <c:v>-0.65296908478725901</c:v>
                </c:pt>
                <c:pt idx="7">
                  <c:v>-2.0603458830731132</c:v>
                </c:pt>
                <c:pt idx="8">
                  <c:v>-1.4434894398530671</c:v>
                </c:pt>
                <c:pt idx="9">
                  <c:v>-2.570707070707126</c:v>
                </c:pt>
                <c:pt idx="10">
                  <c:v>-3.5580257116620286</c:v>
                </c:pt>
                <c:pt idx="11">
                  <c:v>-4.9627272727272818</c:v>
                </c:pt>
                <c:pt idx="12">
                  <c:v>-0.59539270253553156</c:v>
                </c:pt>
                <c:pt idx="13">
                  <c:v>-1.2829680735930475</c:v>
                </c:pt>
                <c:pt idx="14">
                  <c:v>-1.9742514430014373</c:v>
                </c:pt>
              </c:numCache>
            </c:numRef>
          </c:xVal>
          <c:yVal>
            <c:numRef>
              <c:f>Pooled!$H$2:$H$16</c:f>
              <c:numCache>
                <c:formatCode>General</c:formatCode>
                <c:ptCount val="15"/>
                <c:pt idx="0">
                  <c:v>31.029369993970988</c:v>
                </c:pt>
                <c:pt idx="1">
                  <c:v>51.556014459206196</c:v>
                </c:pt>
                <c:pt idx="2">
                  <c:v>70.155106972599143</c:v>
                </c:pt>
                <c:pt idx="3">
                  <c:v>88.106120838977631</c:v>
                </c:pt>
                <c:pt idx="4">
                  <c:v>100.53128797403865</c:v>
                </c:pt>
                <c:pt idx="5">
                  <c:v>120.66302195517035</c:v>
                </c:pt>
                <c:pt idx="6">
                  <c:v>42.795291614597836</c:v>
                </c:pt>
                <c:pt idx="7">
                  <c:v>108.93816682113625</c:v>
                </c:pt>
                <c:pt idx="8">
                  <c:v>80.801969281545723</c:v>
                </c:pt>
                <c:pt idx="9">
                  <c:v>163.50129863547605</c:v>
                </c:pt>
                <c:pt idx="10">
                  <c:v>199.8778582453424</c:v>
                </c:pt>
                <c:pt idx="11">
                  <c:v>290.62167886596416</c:v>
                </c:pt>
                <c:pt idx="12">
                  <c:v>26.008922688164386</c:v>
                </c:pt>
                <c:pt idx="13">
                  <c:v>63.607542146133746</c:v>
                </c:pt>
                <c:pt idx="14">
                  <c:v>102.81145043170231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6F-3B4E-AABA-E030E9EEA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(08122021)'!$I$8:$I$26</c:f>
              <c:numCache>
                <c:formatCode>General</c:formatCode>
                <c:ptCount val="19"/>
                <c:pt idx="0">
                  <c:v>0.7381016097103974</c:v>
                </c:pt>
                <c:pt idx="1">
                  <c:v>0.86338409032513985</c:v>
                </c:pt>
                <c:pt idx="2">
                  <c:v>0.93566817217907206</c:v>
                </c:pt>
                <c:pt idx="3">
                  <c:v>0.97639438205402462</c:v>
                </c:pt>
                <c:pt idx="4">
                  <c:v>1</c:v>
                </c:pt>
                <c:pt idx="5">
                  <c:v>0.95096016699312513</c:v>
                </c:pt>
                <c:pt idx="6">
                  <c:v>0.90893718515029442</c:v>
                </c:pt>
                <c:pt idx="7">
                  <c:v>0.84560279238086444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90-42A9-900D-BE05531FC15E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(08122021)'!$H$8:$H$26</c:f>
              <c:numCache>
                <c:formatCode>General</c:formatCode>
                <c:ptCount val="19"/>
                <c:pt idx="0">
                  <c:v>3.0724310425560387E-2</c:v>
                </c:pt>
                <c:pt idx="1">
                  <c:v>3.6799638842479658E-2</c:v>
                </c:pt>
                <c:pt idx="2">
                  <c:v>4.1140884532657823E-2</c:v>
                </c:pt>
                <c:pt idx="3">
                  <c:v>5.0387953281789792E-2</c:v>
                </c:pt>
                <c:pt idx="4">
                  <c:v>6.4737994782533059E-2</c:v>
                </c:pt>
                <c:pt idx="5">
                  <c:v>7.6654873146677557E-2</c:v>
                </c:pt>
                <c:pt idx="6">
                  <c:v>9.8807606039348878E-2</c:v>
                </c:pt>
                <c:pt idx="7">
                  <c:v>0.12787471242259316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90-42A9-900D-BE05531FC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(08122021)'!$G$8:$G$26</c:f>
              <c:numCache>
                <c:formatCode>General</c:formatCode>
                <c:ptCount val="19"/>
                <c:pt idx="0">
                  <c:v>1.9726569576115538</c:v>
                </c:pt>
                <c:pt idx="1">
                  <c:v>2.3074880347968132</c:v>
                </c:pt>
                <c:pt idx="2">
                  <c:v>2.500675117872909</c:v>
                </c:pt>
                <c:pt idx="3">
                  <c:v>2.6095203503043831</c:v>
                </c:pt>
                <c:pt idx="4">
                  <c:v>2.6726089357609562</c:v>
                </c:pt>
                <c:pt idx="5">
                  <c:v>2.5415446398585573</c:v>
                </c:pt>
                <c:pt idx="6">
                  <c:v>2.4292336430780876</c:v>
                </c:pt>
                <c:pt idx="7">
                  <c:v>2.259965579021515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1A-4EAB-A959-39EEB139DC44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(08122021)'!$F$8:$F$26</c:f>
              <c:numCache>
                <c:formatCode>General</c:formatCode>
                <c:ptCount val="19"/>
                <c:pt idx="0">
                  <c:v>8.2114066588446194E-2</c:v>
                </c:pt>
                <c:pt idx="1">
                  <c:v>9.8351043603187097E-2</c:v>
                </c:pt>
                <c:pt idx="2">
                  <c:v>0.109953495627091</c:v>
                </c:pt>
                <c:pt idx="3">
                  <c:v>0.13466729419561699</c:v>
                </c:pt>
                <c:pt idx="4">
                  <c:v>0.17301934333904401</c:v>
                </c:pt>
                <c:pt idx="5">
                  <c:v>0.204868498941433</c:v>
                </c:pt>
                <c:pt idx="6">
                  <c:v>0.26407409082191202</c:v>
                </c:pt>
                <c:pt idx="7">
                  <c:v>0.34175909907848501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1A-4EAB-A959-39EEB139D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(08122021)'!$I$8:$I$26</c:f>
              <c:numCache>
                <c:formatCode>General</c:formatCode>
                <c:ptCount val="19"/>
                <c:pt idx="0">
                  <c:v>0.7381016097103974</c:v>
                </c:pt>
                <c:pt idx="1">
                  <c:v>0.86338409032513985</c:v>
                </c:pt>
                <c:pt idx="2">
                  <c:v>0.93566817217907206</c:v>
                </c:pt>
                <c:pt idx="3">
                  <c:v>0.97639438205402462</c:v>
                </c:pt>
                <c:pt idx="4">
                  <c:v>1</c:v>
                </c:pt>
                <c:pt idx="5">
                  <c:v>0.95096016699312513</c:v>
                </c:pt>
                <c:pt idx="6">
                  <c:v>0.90893718515029442</c:v>
                </c:pt>
                <c:pt idx="7">
                  <c:v>0.84560279238086444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5A-41D9-91BE-95211F98B720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(08122021)'!$H$8:$H$26</c:f>
              <c:numCache>
                <c:formatCode>General</c:formatCode>
                <c:ptCount val="19"/>
                <c:pt idx="0">
                  <c:v>3.0724310425560387E-2</c:v>
                </c:pt>
                <c:pt idx="1">
                  <c:v>3.6799638842479658E-2</c:v>
                </c:pt>
                <c:pt idx="2">
                  <c:v>4.1140884532657823E-2</c:v>
                </c:pt>
                <c:pt idx="3">
                  <c:v>5.0387953281789792E-2</c:v>
                </c:pt>
                <c:pt idx="4">
                  <c:v>6.4737994782533059E-2</c:v>
                </c:pt>
                <c:pt idx="5">
                  <c:v>7.6654873146677557E-2</c:v>
                </c:pt>
                <c:pt idx="6">
                  <c:v>9.8807606039348878E-2</c:v>
                </c:pt>
                <c:pt idx="7">
                  <c:v>0.12787471242259316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5A-41D9-91BE-95211F98B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(08122021)'!$G$8:$G$26</c:f>
              <c:numCache>
                <c:formatCode>General</c:formatCode>
                <c:ptCount val="19"/>
                <c:pt idx="0">
                  <c:v>1.9726569576115538</c:v>
                </c:pt>
                <c:pt idx="1">
                  <c:v>2.3074880347968132</c:v>
                </c:pt>
                <c:pt idx="2">
                  <c:v>2.500675117872909</c:v>
                </c:pt>
                <c:pt idx="3">
                  <c:v>2.6095203503043831</c:v>
                </c:pt>
                <c:pt idx="4">
                  <c:v>2.6726089357609562</c:v>
                </c:pt>
                <c:pt idx="5">
                  <c:v>2.5415446398585573</c:v>
                </c:pt>
                <c:pt idx="6">
                  <c:v>2.4292336430780876</c:v>
                </c:pt>
                <c:pt idx="7">
                  <c:v>2.259965579021515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FF-412B-9479-1266338E4C88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(08122021)'!$F$8:$F$26</c:f>
              <c:numCache>
                <c:formatCode>General</c:formatCode>
                <c:ptCount val="19"/>
                <c:pt idx="0">
                  <c:v>8.2114066588446194E-2</c:v>
                </c:pt>
                <c:pt idx="1">
                  <c:v>9.8351043603187097E-2</c:v>
                </c:pt>
                <c:pt idx="2">
                  <c:v>0.109953495627091</c:v>
                </c:pt>
                <c:pt idx="3">
                  <c:v>0.13466729419561699</c:v>
                </c:pt>
                <c:pt idx="4">
                  <c:v>0.17301934333904401</c:v>
                </c:pt>
                <c:pt idx="5">
                  <c:v>0.204868498941433</c:v>
                </c:pt>
                <c:pt idx="6">
                  <c:v>0.26407409082191202</c:v>
                </c:pt>
                <c:pt idx="7">
                  <c:v>0.34175909907848501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FF-412B-9479-1266338E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(08122021)'!$I$8:$I$26</c:f>
              <c:numCache>
                <c:formatCode>General</c:formatCode>
                <c:ptCount val="19"/>
                <c:pt idx="0">
                  <c:v>0.7381016097103974</c:v>
                </c:pt>
                <c:pt idx="1">
                  <c:v>0.86338409032513985</c:v>
                </c:pt>
                <c:pt idx="2">
                  <c:v>0.93566817217907206</c:v>
                </c:pt>
                <c:pt idx="3">
                  <c:v>0.97639438205402462</c:v>
                </c:pt>
                <c:pt idx="4">
                  <c:v>1</c:v>
                </c:pt>
                <c:pt idx="5">
                  <c:v>0.95096016699312513</c:v>
                </c:pt>
                <c:pt idx="6">
                  <c:v>0.90893718515029442</c:v>
                </c:pt>
                <c:pt idx="7">
                  <c:v>0.84560279238086444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71-4ACE-8AAE-0C98A1A62CEB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(08122021)'!$H$8:$H$26</c:f>
              <c:numCache>
                <c:formatCode>General</c:formatCode>
                <c:ptCount val="19"/>
                <c:pt idx="0">
                  <c:v>3.0724310425560387E-2</c:v>
                </c:pt>
                <c:pt idx="1">
                  <c:v>3.6799638842479658E-2</c:v>
                </c:pt>
                <c:pt idx="2">
                  <c:v>4.1140884532657823E-2</c:v>
                </c:pt>
                <c:pt idx="3">
                  <c:v>5.0387953281789792E-2</c:v>
                </c:pt>
                <c:pt idx="4">
                  <c:v>6.4737994782533059E-2</c:v>
                </c:pt>
                <c:pt idx="5">
                  <c:v>7.6654873146677557E-2</c:v>
                </c:pt>
                <c:pt idx="6">
                  <c:v>9.8807606039348878E-2</c:v>
                </c:pt>
                <c:pt idx="7">
                  <c:v>0.12787471242259316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71-4ACE-8AAE-0C98A1A6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(08122021)'!$G$8:$G$26</c:f>
              <c:numCache>
                <c:formatCode>General</c:formatCode>
                <c:ptCount val="19"/>
                <c:pt idx="0">
                  <c:v>1.9726569576115538</c:v>
                </c:pt>
                <c:pt idx="1">
                  <c:v>2.3074880347968132</c:v>
                </c:pt>
                <c:pt idx="2">
                  <c:v>2.500675117872909</c:v>
                </c:pt>
                <c:pt idx="3">
                  <c:v>2.6095203503043831</c:v>
                </c:pt>
                <c:pt idx="4">
                  <c:v>2.6726089357609562</c:v>
                </c:pt>
                <c:pt idx="5">
                  <c:v>2.5415446398585573</c:v>
                </c:pt>
                <c:pt idx="6">
                  <c:v>2.4292336430780876</c:v>
                </c:pt>
                <c:pt idx="7">
                  <c:v>2.259965579021515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D0-4F88-9A16-4FBA5701926E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(08122021)'!$F$8:$F$26</c:f>
              <c:numCache>
                <c:formatCode>General</c:formatCode>
                <c:ptCount val="19"/>
                <c:pt idx="0">
                  <c:v>8.2114066588446194E-2</c:v>
                </c:pt>
                <c:pt idx="1">
                  <c:v>9.8351043603187097E-2</c:v>
                </c:pt>
                <c:pt idx="2">
                  <c:v>0.109953495627091</c:v>
                </c:pt>
                <c:pt idx="3">
                  <c:v>0.13466729419561699</c:v>
                </c:pt>
                <c:pt idx="4">
                  <c:v>0.17301934333904401</c:v>
                </c:pt>
                <c:pt idx="5">
                  <c:v>0.204868498941433</c:v>
                </c:pt>
                <c:pt idx="6">
                  <c:v>0.26407409082191202</c:v>
                </c:pt>
                <c:pt idx="7">
                  <c:v>0.34175909907848501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D0-4F88-9A16-4FBA57019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(08122021)'!$I$8:$I$26</c:f>
              <c:numCache>
                <c:formatCode>General</c:formatCode>
                <c:ptCount val="19"/>
                <c:pt idx="0">
                  <c:v>0.7381016097103974</c:v>
                </c:pt>
                <c:pt idx="1">
                  <c:v>0.86338409032513985</c:v>
                </c:pt>
                <c:pt idx="2">
                  <c:v>0.93566817217907206</c:v>
                </c:pt>
                <c:pt idx="3">
                  <c:v>0.97639438205402462</c:v>
                </c:pt>
                <c:pt idx="4">
                  <c:v>1</c:v>
                </c:pt>
                <c:pt idx="5">
                  <c:v>0.95096016699312513</c:v>
                </c:pt>
                <c:pt idx="6">
                  <c:v>0.90893718515029442</c:v>
                </c:pt>
                <c:pt idx="7">
                  <c:v>0.84560279238086444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3B-4A18-8DA2-45C2D1C6A923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'R6 (08122021)'!$H$8:$H$26</c:f>
              <c:numCache>
                <c:formatCode>General</c:formatCode>
                <c:ptCount val="19"/>
                <c:pt idx="0">
                  <c:v>3.0724310425560387E-2</c:v>
                </c:pt>
                <c:pt idx="1">
                  <c:v>3.6799638842479658E-2</c:v>
                </c:pt>
                <c:pt idx="2">
                  <c:v>4.1140884532657823E-2</c:v>
                </c:pt>
                <c:pt idx="3">
                  <c:v>5.0387953281789792E-2</c:v>
                </c:pt>
                <c:pt idx="4">
                  <c:v>6.4737994782533059E-2</c:v>
                </c:pt>
                <c:pt idx="5">
                  <c:v>7.6654873146677557E-2</c:v>
                </c:pt>
                <c:pt idx="6">
                  <c:v>9.8807606039348878E-2</c:v>
                </c:pt>
                <c:pt idx="7">
                  <c:v>0.12787471242259316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3B-4A18-8DA2-45C2D1C6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'[1]R6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'[1]R6 (08122021)'!$G$8:$G$26</c:f>
              <c:numCache>
                <c:formatCode>General</c:formatCode>
                <c:ptCount val="19"/>
                <c:pt idx="0">
                  <c:v>1.9726569576115538</c:v>
                </c:pt>
                <c:pt idx="1">
                  <c:v>2.3074880347968132</c:v>
                </c:pt>
                <c:pt idx="2">
                  <c:v>2.500675117872909</c:v>
                </c:pt>
                <c:pt idx="3">
                  <c:v>2.6095203503043831</c:v>
                </c:pt>
                <c:pt idx="4">
                  <c:v>2.6726089357609562</c:v>
                </c:pt>
                <c:pt idx="5">
                  <c:v>2.5415446398585573</c:v>
                </c:pt>
                <c:pt idx="6">
                  <c:v>2.4292336430780876</c:v>
                </c:pt>
                <c:pt idx="7">
                  <c:v>2.259965579021515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4-4A24-8B2B-3B1D191268BC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'[1]R6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'[1]R6 (08122021)'!$F$8:$F$26</c:f>
              <c:numCache>
                <c:formatCode>General</c:formatCode>
                <c:ptCount val="19"/>
                <c:pt idx="0">
                  <c:v>8.2114066588446194E-2</c:v>
                </c:pt>
                <c:pt idx="1">
                  <c:v>9.8351043603187097E-2</c:v>
                </c:pt>
                <c:pt idx="2">
                  <c:v>0.109953495627091</c:v>
                </c:pt>
                <c:pt idx="3">
                  <c:v>0.13466729419561699</c:v>
                </c:pt>
                <c:pt idx="4">
                  <c:v>0.17301934333904401</c:v>
                </c:pt>
                <c:pt idx="5">
                  <c:v>0.204868498941433</c:v>
                </c:pt>
                <c:pt idx="6">
                  <c:v>0.26407409082191202</c:v>
                </c:pt>
                <c:pt idx="7">
                  <c:v>0.34175909907848501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4-4A24-8B2B-3B1D19126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Force-Length Relationship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'[1]R6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'[1]R6 (08122021)'!$I$8:$I$26</c:f>
              <c:numCache>
                <c:formatCode>General</c:formatCode>
                <c:ptCount val="19"/>
                <c:pt idx="0">
                  <c:v>0.7381016097103974</c:v>
                </c:pt>
                <c:pt idx="1">
                  <c:v>0.86338409032513985</c:v>
                </c:pt>
                <c:pt idx="2">
                  <c:v>0.93566817217907206</c:v>
                </c:pt>
                <c:pt idx="3">
                  <c:v>0.97639438205402462</c:v>
                </c:pt>
                <c:pt idx="4">
                  <c:v>1</c:v>
                </c:pt>
                <c:pt idx="5">
                  <c:v>0.95096016699312513</c:v>
                </c:pt>
                <c:pt idx="6">
                  <c:v>0.90893718515029442</c:v>
                </c:pt>
                <c:pt idx="7">
                  <c:v>0.84560279238086444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49-4FC1-A5F2-8FBFBCDE6A8A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'[1]R6 (08122021)'!$D$8:$D$26</c:f>
              <c:numCache>
                <c:formatCode>General</c:formatCode>
                <c:ptCount val="19"/>
                <c:pt idx="0">
                  <c:v>0.953125</c:v>
                </c:pt>
                <c:pt idx="1">
                  <c:v>0.96875</c:v>
                </c:pt>
                <c:pt idx="2">
                  <c:v>0.984375</c:v>
                </c:pt>
                <c:pt idx="3">
                  <c:v>1</c:v>
                </c:pt>
                <c:pt idx="4">
                  <c:v>1.015625</c:v>
                </c:pt>
                <c:pt idx="5">
                  <c:v>1.03125</c:v>
                </c:pt>
                <c:pt idx="6">
                  <c:v>1.046875</c:v>
                </c:pt>
                <c:pt idx="7">
                  <c:v>1.0625</c:v>
                </c:pt>
              </c:numCache>
            </c:numRef>
          </c:xVal>
          <c:yVal>
            <c:numRef>
              <c:f>'[1]R6 (08122021)'!$H$8:$H$26</c:f>
              <c:numCache>
                <c:formatCode>General</c:formatCode>
                <c:ptCount val="19"/>
                <c:pt idx="0">
                  <c:v>3.0724310425560387E-2</c:v>
                </c:pt>
                <c:pt idx="1">
                  <c:v>3.6799638842479658E-2</c:v>
                </c:pt>
                <c:pt idx="2">
                  <c:v>4.1140884532657823E-2</c:v>
                </c:pt>
                <c:pt idx="3">
                  <c:v>5.0387953281789792E-2</c:v>
                </c:pt>
                <c:pt idx="4">
                  <c:v>6.4737994782533059E-2</c:v>
                </c:pt>
                <c:pt idx="5">
                  <c:v>7.6654873146677557E-2</c:v>
                </c:pt>
                <c:pt idx="6">
                  <c:v>9.8807606039348878E-2</c:v>
                </c:pt>
                <c:pt idx="7">
                  <c:v>0.12787471242259316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49-4FC1-A5F2-8FBFBCDE6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374863"/>
        <c:axId val="970377775"/>
      </c:scatterChart>
      <c:valAx>
        <c:axId val="970374863"/>
        <c:scaling>
          <c:orientation val="minMax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7775"/>
        <c:crosses val="autoZero"/>
        <c:crossBetween val="midCat"/>
      </c:valAx>
      <c:valAx>
        <c:axId val="97037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4863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Length vs</a:t>
            </a:r>
            <a:r>
              <a:rPr lang="en-GB" baseline="0"/>
              <a:t> dx/dt/g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4337182517577272E-2"/>
                  <c:y val="-0.491522062100727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Pooled!$C$2:$C$16</c:f>
              <c:numCache>
                <c:formatCode>General</c:formatCode>
                <c:ptCount val="15"/>
                <c:pt idx="0">
                  <c:v>-0.2124151785714328</c:v>
                </c:pt>
                <c:pt idx="1">
                  <c:v>-0.40894140624999997</c:v>
                </c:pt>
                <c:pt idx="2">
                  <c:v>-0.60317187500000002</c:v>
                </c:pt>
                <c:pt idx="3">
                  <c:v>-0.82597916666666871</c:v>
                </c:pt>
                <c:pt idx="4">
                  <c:v>-1.0301770833333312</c:v>
                </c:pt>
                <c:pt idx="5">
                  <c:v>-1.2416215277777845</c:v>
                </c:pt>
                <c:pt idx="6">
                  <c:v>-0.21547979797979547</c:v>
                </c:pt>
                <c:pt idx="7">
                  <c:v>-0.67991414141412732</c:v>
                </c:pt>
                <c:pt idx="8">
                  <c:v>-0.47635151515151214</c:v>
                </c:pt>
                <c:pt idx="9">
                  <c:v>-0.84833333333335159</c:v>
                </c:pt>
                <c:pt idx="10">
                  <c:v>-1.1741484848484696</c:v>
                </c:pt>
                <c:pt idx="11">
                  <c:v>-1.637700000000003</c:v>
                </c:pt>
                <c:pt idx="12">
                  <c:v>-0.19647959183672542</c:v>
                </c:pt>
                <c:pt idx="13">
                  <c:v>-0.42337946428570572</c:v>
                </c:pt>
                <c:pt idx="14">
                  <c:v>-0.65150297619047437</c:v>
                </c:pt>
              </c:numCache>
            </c:numRef>
          </c:xVal>
          <c:yVal>
            <c:numRef>
              <c:f>Pooled!$I$2:$I$16</c:f>
              <c:numCache>
                <c:formatCode>General</c:formatCode>
                <c:ptCount val="15"/>
                <c:pt idx="0">
                  <c:v>49.806372381975905</c:v>
                </c:pt>
                <c:pt idx="1">
                  <c:v>82.754437334199352</c:v>
                </c:pt>
                <c:pt idx="2">
                  <c:v>112.60851841508691</c:v>
                </c:pt>
                <c:pt idx="3">
                  <c:v>141.42234484587101</c:v>
                </c:pt>
                <c:pt idx="4">
                  <c:v>161.36643334516637</c:v>
                </c:pt>
                <c:pt idx="5">
                  <c:v>193.68061309016107</c:v>
                </c:pt>
                <c:pt idx="6">
                  <c:v>62.04014441084059</c:v>
                </c:pt>
                <c:pt idx="7">
                  <c:v>157.92717718343906</c:v>
                </c:pt>
                <c:pt idx="8">
                  <c:v>117.13825642439218</c:v>
                </c:pt>
                <c:pt idx="9">
                  <c:v>237.02710732890122</c:v>
                </c:pt>
                <c:pt idx="10">
                  <c:v>289.76204442641694</c:v>
                </c:pt>
                <c:pt idx="11">
                  <c:v>421.31295863433485</c:v>
                </c:pt>
                <c:pt idx="12">
                  <c:v>30.922509437836627</c:v>
                </c:pt>
                <c:pt idx="13">
                  <c:v>75.624232726350911</c:v>
                </c:pt>
                <c:pt idx="14">
                  <c:v>122.23451483973643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22-5344-A4DE-D4EB79F5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Length vs</a:t>
            </a:r>
            <a:r>
              <a:rPr lang="en-GB" baseline="0"/>
              <a:t> P0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4929916743198685E-2"/>
                  <c:y val="-0.491000222849502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Pooled!$C$2:$C$16</c:f>
              <c:numCache>
                <c:formatCode>General</c:formatCode>
                <c:ptCount val="15"/>
                <c:pt idx="0">
                  <c:v>-0.2124151785714328</c:v>
                </c:pt>
                <c:pt idx="1">
                  <c:v>-0.40894140624999997</c:v>
                </c:pt>
                <c:pt idx="2">
                  <c:v>-0.60317187500000002</c:v>
                </c:pt>
                <c:pt idx="3">
                  <c:v>-0.82597916666666871</c:v>
                </c:pt>
                <c:pt idx="4">
                  <c:v>-1.0301770833333312</c:v>
                </c:pt>
                <c:pt idx="5">
                  <c:v>-1.2416215277777845</c:v>
                </c:pt>
                <c:pt idx="6">
                  <c:v>-0.21547979797979547</c:v>
                </c:pt>
                <c:pt idx="7">
                  <c:v>-0.67991414141412732</c:v>
                </c:pt>
                <c:pt idx="8">
                  <c:v>-0.47635151515151214</c:v>
                </c:pt>
                <c:pt idx="9">
                  <c:v>-0.84833333333335159</c:v>
                </c:pt>
                <c:pt idx="10">
                  <c:v>-1.1741484848484696</c:v>
                </c:pt>
                <c:pt idx="11">
                  <c:v>-1.637700000000003</c:v>
                </c:pt>
                <c:pt idx="12">
                  <c:v>-0.19647959183672542</c:v>
                </c:pt>
                <c:pt idx="13">
                  <c:v>-0.42337946428570572</c:v>
                </c:pt>
                <c:pt idx="14">
                  <c:v>-0.65150297619047437</c:v>
                </c:pt>
              </c:numCache>
            </c:numRef>
          </c:xVal>
          <c:yVal>
            <c:numRef>
              <c:f>Pooled!$J$2:$J$16</c:f>
              <c:numCache>
                <c:formatCode>General</c:formatCode>
                <c:ptCount val="15"/>
                <c:pt idx="0">
                  <c:v>4.840108916344847</c:v>
                </c:pt>
                <c:pt idx="1">
                  <c:v>8.0419526830126689</c:v>
                </c:pt>
                <c:pt idx="2">
                  <c:v>10.943127715811825</c:v>
                </c:pt>
                <c:pt idx="3">
                  <c:v>13.743212354622417</c:v>
                </c:pt>
                <c:pt idx="4">
                  <c:v>15.681349102135139</c:v>
                </c:pt>
                <c:pt idx="5">
                  <c:v>18.821592850638272</c:v>
                </c:pt>
                <c:pt idx="6">
                  <c:v>6.4546213502291829</c:v>
                </c:pt>
                <c:pt idx="7">
                  <c:v>16.430653721230456</c:v>
                </c:pt>
                <c:pt idx="8">
                  <c:v>12.186997596888062</c:v>
                </c:pt>
                <c:pt idx="9">
                  <c:v>24.66016547957711</c:v>
                </c:pt>
                <c:pt idx="10">
                  <c:v>30.146678351606159</c:v>
                </c:pt>
                <c:pt idx="11">
                  <c:v>43.8331606696619</c:v>
                </c:pt>
                <c:pt idx="12">
                  <c:v>3.6625358608518916</c:v>
                </c:pt>
                <c:pt idx="13">
                  <c:v>8.9571147149772514</c:v>
                </c:pt>
                <c:pt idx="14">
                  <c:v>14.477747833963898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43-2F42-9D31-C04D40FA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Muscle Length vs</a:t>
            </a:r>
            <a:r>
              <a:rPr lang="en-GB" baseline="0"/>
              <a:t> dx/dt/PCSA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065654216848149E-2"/>
                  <c:y val="-0.633110607636309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Pooled!$C$2:$C$16</c:f>
              <c:numCache>
                <c:formatCode>General</c:formatCode>
                <c:ptCount val="15"/>
                <c:pt idx="0">
                  <c:v>-0.2124151785714328</c:v>
                </c:pt>
                <c:pt idx="1">
                  <c:v>-0.40894140624999997</c:v>
                </c:pt>
                <c:pt idx="2">
                  <c:v>-0.60317187500000002</c:v>
                </c:pt>
                <c:pt idx="3">
                  <c:v>-0.82597916666666871</c:v>
                </c:pt>
                <c:pt idx="4">
                  <c:v>-1.0301770833333312</c:v>
                </c:pt>
                <c:pt idx="5">
                  <c:v>-1.2416215277777845</c:v>
                </c:pt>
                <c:pt idx="6">
                  <c:v>-0.21547979797979547</c:v>
                </c:pt>
                <c:pt idx="7">
                  <c:v>-0.67991414141412732</c:v>
                </c:pt>
                <c:pt idx="8">
                  <c:v>-0.47635151515151214</c:v>
                </c:pt>
                <c:pt idx="9">
                  <c:v>-0.84833333333335159</c:v>
                </c:pt>
                <c:pt idx="10">
                  <c:v>-1.1741484848484696</c:v>
                </c:pt>
                <c:pt idx="11">
                  <c:v>-1.637700000000003</c:v>
                </c:pt>
                <c:pt idx="12">
                  <c:v>-0.19647959183672542</c:v>
                </c:pt>
                <c:pt idx="13">
                  <c:v>-0.42337946428570572</c:v>
                </c:pt>
                <c:pt idx="14">
                  <c:v>-0.65150297619047437</c:v>
                </c:pt>
              </c:numCache>
            </c:numRef>
          </c:xVal>
          <c:yVal>
            <c:numRef>
              <c:f>Pooled!$K$2:$K$16</c:f>
              <c:numCache>
                <c:formatCode>General</c:formatCode>
                <c:ptCount val="15"/>
                <c:pt idx="0">
                  <c:v>1689432.1511966228</c:v>
                </c:pt>
                <c:pt idx="1">
                  <c:v>2807030.5143760424</c:v>
                </c:pt>
                <c:pt idx="2">
                  <c:v>3819680.9446397484</c:v>
                </c:pt>
                <c:pt idx="3">
                  <c:v>4797045.9371719444</c:v>
                </c:pt>
                <c:pt idx="4">
                  <c:v>5473549.4190680441</c:v>
                </c:pt>
                <c:pt idx="5">
                  <c:v>6569646.3960182648</c:v>
                </c:pt>
                <c:pt idx="6">
                  <c:v>3146077.4883896839</c:v>
                </c:pt>
                <c:pt idx="7">
                  <c:v>8008542.5599836158</c:v>
                </c:pt>
                <c:pt idx="8">
                  <c:v>5940122.0784651181</c:v>
                </c:pt>
                <c:pt idx="9">
                  <c:v>12019727.767997919</c:v>
                </c:pt>
                <c:pt idx="10">
                  <c:v>14693934.929017199</c:v>
                </c:pt>
                <c:pt idx="11">
                  <c:v>21364927.940024693</c:v>
                </c:pt>
                <c:pt idx="12">
                  <c:v>1363958.0313205789</c:v>
                </c:pt>
                <c:pt idx="13">
                  <c:v>3335702.0974291037</c:v>
                </c:pt>
                <c:pt idx="14">
                  <c:v>5391630.6034409963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2D-384E-959F-83E0F03C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Length vs</a:t>
            </a:r>
            <a:r>
              <a:rPr lang="en-GB" baseline="0"/>
              <a:t> dx/dt/g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542680177253851E-2"/>
                  <c:y val="-0.477474624236722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Pooled!$D$2:$D$16</c:f>
              <c:numCache>
                <c:formatCode>General</c:formatCode>
                <c:ptCount val="15"/>
                <c:pt idx="0">
                  <c:v>-0.64368235930737205</c:v>
                </c:pt>
                <c:pt idx="1">
                  <c:v>-1.2392163825757574</c:v>
                </c:pt>
                <c:pt idx="2">
                  <c:v>-1.8277935606060607</c:v>
                </c:pt>
                <c:pt idx="3">
                  <c:v>-2.5029671717171778</c:v>
                </c:pt>
                <c:pt idx="4">
                  <c:v>-3.1217487373737307</c:v>
                </c:pt>
                <c:pt idx="5">
                  <c:v>-3.7624894781144982</c:v>
                </c:pt>
                <c:pt idx="6">
                  <c:v>-0.65296908478725901</c:v>
                </c:pt>
                <c:pt idx="7">
                  <c:v>-2.0603458830731132</c:v>
                </c:pt>
                <c:pt idx="8">
                  <c:v>-1.4434894398530671</c:v>
                </c:pt>
                <c:pt idx="9">
                  <c:v>-2.570707070707126</c:v>
                </c:pt>
                <c:pt idx="10">
                  <c:v>-3.5580257116620286</c:v>
                </c:pt>
                <c:pt idx="11">
                  <c:v>-4.9627272727272818</c:v>
                </c:pt>
                <c:pt idx="12">
                  <c:v>-0.59539270253553156</c:v>
                </c:pt>
                <c:pt idx="13">
                  <c:v>-1.2829680735930475</c:v>
                </c:pt>
                <c:pt idx="14">
                  <c:v>-1.9742514430014373</c:v>
                </c:pt>
              </c:numCache>
            </c:numRef>
          </c:xVal>
          <c:yVal>
            <c:numRef>
              <c:f>Pooled!$I$2:$I$16</c:f>
              <c:numCache>
                <c:formatCode>General</c:formatCode>
                <c:ptCount val="15"/>
                <c:pt idx="0">
                  <c:v>49.806372381975905</c:v>
                </c:pt>
                <c:pt idx="1">
                  <c:v>82.754437334199352</c:v>
                </c:pt>
                <c:pt idx="2">
                  <c:v>112.60851841508691</c:v>
                </c:pt>
                <c:pt idx="3">
                  <c:v>141.42234484587101</c:v>
                </c:pt>
                <c:pt idx="4">
                  <c:v>161.36643334516637</c:v>
                </c:pt>
                <c:pt idx="5">
                  <c:v>193.68061309016107</c:v>
                </c:pt>
                <c:pt idx="6">
                  <c:v>62.04014441084059</c:v>
                </c:pt>
                <c:pt idx="7">
                  <c:v>157.92717718343906</c:v>
                </c:pt>
                <c:pt idx="8">
                  <c:v>117.13825642439218</c:v>
                </c:pt>
                <c:pt idx="9">
                  <c:v>237.02710732890122</c:v>
                </c:pt>
                <c:pt idx="10">
                  <c:v>289.76204442641694</c:v>
                </c:pt>
                <c:pt idx="11">
                  <c:v>421.31295863433485</c:v>
                </c:pt>
                <c:pt idx="12">
                  <c:v>30.922509437836627</c:v>
                </c:pt>
                <c:pt idx="13">
                  <c:v>75.624232726350911</c:v>
                </c:pt>
                <c:pt idx="14">
                  <c:v>122.23451483973643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84-4B41-8916-59937EF6D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Length vs</a:t>
            </a:r>
            <a:r>
              <a:rPr lang="en-GB" baseline="0"/>
              <a:t> dx/dt/P0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2364571853079241E-2"/>
                  <c:y val="-0.495798490932002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Pooled!$D$2:$D$16</c:f>
              <c:numCache>
                <c:formatCode>General</c:formatCode>
                <c:ptCount val="15"/>
                <c:pt idx="0">
                  <c:v>-0.64368235930737205</c:v>
                </c:pt>
                <c:pt idx="1">
                  <c:v>-1.2392163825757574</c:v>
                </c:pt>
                <c:pt idx="2">
                  <c:v>-1.8277935606060607</c:v>
                </c:pt>
                <c:pt idx="3">
                  <c:v>-2.5029671717171778</c:v>
                </c:pt>
                <c:pt idx="4">
                  <c:v>-3.1217487373737307</c:v>
                </c:pt>
                <c:pt idx="5">
                  <c:v>-3.7624894781144982</c:v>
                </c:pt>
                <c:pt idx="6">
                  <c:v>-0.65296908478725901</c:v>
                </c:pt>
                <c:pt idx="7">
                  <c:v>-2.0603458830731132</c:v>
                </c:pt>
                <c:pt idx="8">
                  <c:v>-1.4434894398530671</c:v>
                </c:pt>
                <c:pt idx="9">
                  <c:v>-2.570707070707126</c:v>
                </c:pt>
                <c:pt idx="10">
                  <c:v>-3.5580257116620286</c:v>
                </c:pt>
                <c:pt idx="11">
                  <c:v>-4.9627272727272818</c:v>
                </c:pt>
                <c:pt idx="12">
                  <c:v>-0.59539270253553156</c:v>
                </c:pt>
                <c:pt idx="13">
                  <c:v>-1.2829680735930475</c:v>
                </c:pt>
                <c:pt idx="14">
                  <c:v>-1.9742514430014373</c:v>
                </c:pt>
              </c:numCache>
            </c:numRef>
          </c:xVal>
          <c:yVal>
            <c:numRef>
              <c:f>Pooled!$J$2:$J$16</c:f>
              <c:numCache>
                <c:formatCode>General</c:formatCode>
                <c:ptCount val="15"/>
                <c:pt idx="0">
                  <c:v>4.840108916344847</c:v>
                </c:pt>
                <c:pt idx="1">
                  <c:v>8.0419526830126689</c:v>
                </c:pt>
                <c:pt idx="2">
                  <c:v>10.943127715811825</c:v>
                </c:pt>
                <c:pt idx="3">
                  <c:v>13.743212354622417</c:v>
                </c:pt>
                <c:pt idx="4">
                  <c:v>15.681349102135139</c:v>
                </c:pt>
                <c:pt idx="5">
                  <c:v>18.821592850638272</c:v>
                </c:pt>
                <c:pt idx="6">
                  <c:v>6.4546213502291829</c:v>
                </c:pt>
                <c:pt idx="7">
                  <c:v>16.430653721230456</c:v>
                </c:pt>
                <c:pt idx="8">
                  <c:v>12.186997596888062</c:v>
                </c:pt>
                <c:pt idx="9">
                  <c:v>24.66016547957711</c:v>
                </c:pt>
                <c:pt idx="10">
                  <c:v>30.146678351606159</c:v>
                </c:pt>
                <c:pt idx="11">
                  <c:v>43.8331606696619</c:v>
                </c:pt>
                <c:pt idx="12">
                  <c:v>3.6625358608518916</c:v>
                </c:pt>
                <c:pt idx="13">
                  <c:v>8.9571147149772514</c:v>
                </c:pt>
                <c:pt idx="14">
                  <c:v>14.477747833963898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4D-4F40-AF23-BCD94CF97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Fibre Length vs</a:t>
            </a:r>
            <a:r>
              <a:rPr lang="en-GB" baseline="0"/>
              <a:t> dx/dt/PCSA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8775517690991939E-2"/>
                  <c:y val="-0.501029956358662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Pooled!$D$2:$D$16</c:f>
              <c:numCache>
                <c:formatCode>General</c:formatCode>
                <c:ptCount val="15"/>
                <c:pt idx="0">
                  <c:v>-0.64368235930737205</c:v>
                </c:pt>
                <c:pt idx="1">
                  <c:v>-1.2392163825757574</c:v>
                </c:pt>
                <c:pt idx="2">
                  <c:v>-1.8277935606060607</c:v>
                </c:pt>
                <c:pt idx="3">
                  <c:v>-2.5029671717171778</c:v>
                </c:pt>
                <c:pt idx="4">
                  <c:v>-3.1217487373737307</c:v>
                </c:pt>
                <c:pt idx="5">
                  <c:v>-3.7624894781144982</c:v>
                </c:pt>
                <c:pt idx="6">
                  <c:v>-0.65296908478725901</c:v>
                </c:pt>
                <c:pt idx="7">
                  <c:v>-2.0603458830731132</c:v>
                </c:pt>
                <c:pt idx="8">
                  <c:v>-1.4434894398530671</c:v>
                </c:pt>
                <c:pt idx="9">
                  <c:v>-2.570707070707126</c:v>
                </c:pt>
                <c:pt idx="10">
                  <c:v>-3.5580257116620286</c:v>
                </c:pt>
                <c:pt idx="11">
                  <c:v>-4.9627272727272818</c:v>
                </c:pt>
                <c:pt idx="12">
                  <c:v>-0.59539270253553156</c:v>
                </c:pt>
                <c:pt idx="13">
                  <c:v>-1.2829680735930475</c:v>
                </c:pt>
                <c:pt idx="14">
                  <c:v>-1.9742514430014373</c:v>
                </c:pt>
              </c:numCache>
            </c:numRef>
          </c:xVal>
          <c:yVal>
            <c:numRef>
              <c:f>Pooled!$K$2:$K$16</c:f>
              <c:numCache>
                <c:formatCode>General</c:formatCode>
                <c:ptCount val="15"/>
                <c:pt idx="0">
                  <c:v>1689432.1511966228</c:v>
                </c:pt>
                <c:pt idx="1">
                  <c:v>2807030.5143760424</c:v>
                </c:pt>
                <c:pt idx="2">
                  <c:v>3819680.9446397484</c:v>
                </c:pt>
                <c:pt idx="3">
                  <c:v>4797045.9371719444</c:v>
                </c:pt>
                <c:pt idx="4">
                  <c:v>5473549.4190680441</c:v>
                </c:pt>
                <c:pt idx="5">
                  <c:v>6569646.3960182648</c:v>
                </c:pt>
                <c:pt idx="6">
                  <c:v>3146077.4883896839</c:v>
                </c:pt>
                <c:pt idx="7">
                  <c:v>8008542.5599836158</c:v>
                </c:pt>
                <c:pt idx="8">
                  <c:v>5940122.0784651181</c:v>
                </c:pt>
                <c:pt idx="9">
                  <c:v>12019727.767997919</c:v>
                </c:pt>
                <c:pt idx="10">
                  <c:v>14693934.929017199</c:v>
                </c:pt>
                <c:pt idx="11">
                  <c:v>21364927.940024693</c:v>
                </c:pt>
                <c:pt idx="12">
                  <c:v>1363958.0313205789</c:v>
                </c:pt>
                <c:pt idx="13">
                  <c:v>3335702.0974291037</c:v>
                </c:pt>
                <c:pt idx="14">
                  <c:v>5391630.6034409963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30-4544-B854-834EB991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Normalised vs</a:t>
            </a:r>
            <a:r>
              <a:rPr lang="en-GB" baseline="0"/>
              <a:t> dx/dt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6705964569887438E-2"/>
                  <c:y val="-0.548463164554032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Pooled!$E$2:$E$16</c:f>
              <c:numCache>
                <c:formatCode>General</c:formatCode>
                <c:ptCount val="15"/>
                <c:pt idx="0">
                  <c:v>-5.5540455800142274E-2</c:v>
                </c:pt>
                <c:pt idx="1">
                  <c:v>-0.10692640823234813</c:v>
                </c:pt>
                <c:pt idx="2">
                  <c:v>-0.15771208577762078</c:v>
                </c:pt>
                <c:pt idx="3">
                  <c:v>-0.21596978006287407</c:v>
                </c:pt>
                <c:pt idx="4">
                  <c:v>-0.26936165837109949</c:v>
                </c:pt>
                <c:pt idx="5">
                  <c:v>-0.32464829513516441</c:v>
                </c:pt>
                <c:pt idx="6">
                  <c:v>-6.7786047046352813E-2</c:v>
                </c:pt>
                <c:pt idx="7">
                  <c:v>-0.21388869123452647</c:v>
                </c:pt>
                <c:pt idx="8">
                  <c:v>-0.149851570863685</c:v>
                </c:pt>
                <c:pt idx="9">
                  <c:v>-0.26687032280267808</c:v>
                </c:pt>
                <c:pt idx="10">
                  <c:v>-0.36936587642803104</c:v>
                </c:pt>
                <c:pt idx="11">
                  <c:v>-0.51519079880621288</c:v>
                </c:pt>
                <c:pt idx="12">
                  <c:v>-4.0989622693729237E-2</c:v>
                </c:pt>
                <c:pt idx="13">
                  <c:v>-8.8325532108014582E-2</c:v>
                </c:pt>
                <c:pt idx="14">
                  <c:v>-0.13591671749848175</c:v>
                </c:pt>
              </c:numCache>
            </c:numRef>
          </c:xVal>
          <c:yVal>
            <c:numRef>
              <c:f>Pooled!$H$2:$H$16</c:f>
              <c:numCache>
                <c:formatCode>General</c:formatCode>
                <c:ptCount val="15"/>
                <c:pt idx="0">
                  <c:v>31.029369993970988</c:v>
                </c:pt>
                <c:pt idx="1">
                  <c:v>51.556014459206196</c:v>
                </c:pt>
                <c:pt idx="2">
                  <c:v>70.155106972599143</c:v>
                </c:pt>
                <c:pt idx="3">
                  <c:v>88.106120838977631</c:v>
                </c:pt>
                <c:pt idx="4">
                  <c:v>100.53128797403865</c:v>
                </c:pt>
                <c:pt idx="5">
                  <c:v>120.66302195517035</c:v>
                </c:pt>
                <c:pt idx="6">
                  <c:v>42.795291614597836</c:v>
                </c:pt>
                <c:pt idx="7">
                  <c:v>108.93816682113625</c:v>
                </c:pt>
                <c:pt idx="8">
                  <c:v>80.801969281545723</c:v>
                </c:pt>
                <c:pt idx="9">
                  <c:v>163.50129863547605</c:v>
                </c:pt>
                <c:pt idx="10">
                  <c:v>199.8778582453424</c:v>
                </c:pt>
                <c:pt idx="11">
                  <c:v>290.62167886596416</c:v>
                </c:pt>
                <c:pt idx="12">
                  <c:v>26.008922688164386</c:v>
                </c:pt>
                <c:pt idx="13">
                  <c:v>63.607542146133746</c:v>
                </c:pt>
                <c:pt idx="14">
                  <c:v>102.81145043170231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3B-4A6E-BE4B-E40F2EEF4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189616"/>
        <c:axId val="663169104"/>
      </c:scatterChart>
      <c:valAx>
        <c:axId val="6631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69104"/>
        <c:crosses val="autoZero"/>
        <c:crossBetween val="midCat"/>
      </c:valAx>
      <c:valAx>
        <c:axId val="66316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1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0</xdr:row>
      <xdr:rowOff>203200</xdr:rowOff>
    </xdr:from>
    <xdr:to>
      <xdr:col>15</xdr:col>
      <xdr:colOff>292100</xdr:colOff>
      <xdr:row>14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F650C5-FCB2-05B8-F36B-83CC44AB2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571500</xdr:colOff>
      <xdr:row>0</xdr:row>
      <xdr:rowOff>241300</xdr:rowOff>
    </xdr:from>
    <xdr:to>
      <xdr:col>19</xdr:col>
      <xdr:colOff>387350</xdr:colOff>
      <xdr:row>14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D1D8510-345E-C748-9C76-61CEB5D38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406400</xdr:colOff>
      <xdr:row>14</xdr:row>
      <xdr:rowOff>88900</xdr:rowOff>
    </xdr:from>
    <xdr:to>
      <xdr:col>15</xdr:col>
      <xdr:colOff>222250</xdr:colOff>
      <xdr:row>28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80121D7-76CA-5B4F-9CF2-3A9FEC7DA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457200</xdr:colOff>
      <xdr:row>29</xdr:row>
      <xdr:rowOff>12700</xdr:rowOff>
    </xdr:from>
    <xdr:to>
      <xdr:col>15</xdr:col>
      <xdr:colOff>273050</xdr:colOff>
      <xdr:row>43</xdr:row>
      <xdr:rowOff>38100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6EA8DA-EB50-6146-87D8-AE63A42A4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469900</xdr:colOff>
      <xdr:row>43</xdr:row>
      <xdr:rowOff>127000</xdr:rowOff>
    </xdr:from>
    <xdr:to>
      <xdr:col>15</xdr:col>
      <xdr:colOff>285750</xdr:colOff>
      <xdr:row>57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7D8B5C1-47C6-6844-9ED4-8A94F9DE3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19</xdr:col>
      <xdr:colOff>642115</xdr:colOff>
      <xdr:row>29</xdr:row>
      <xdr:rowOff>26318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C2230BE-A97C-9C40-A427-0D4AB31EC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19</xdr:col>
      <xdr:colOff>642115</xdr:colOff>
      <xdr:row>44</xdr:row>
      <xdr:rowOff>26318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7ACE21E-9AF3-4D4C-9A81-92175CD8D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19</xdr:col>
      <xdr:colOff>642115</xdr:colOff>
      <xdr:row>59</xdr:row>
      <xdr:rowOff>26318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75145CB-CDAF-864C-BBEE-E553EFBE8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1</xdr:row>
      <xdr:rowOff>0</xdr:rowOff>
    </xdr:from>
    <xdr:to>
      <xdr:col>23</xdr:col>
      <xdr:colOff>605558</xdr:colOff>
      <xdr:row>14</xdr:row>
      <xdr:rowOff>170873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D1D8510-345E-C748-9C76-61CEB5D38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218209</xdr:colOff>
      <xdr:row>15</xdr:row>
      <xdr:rowOff>132773</xdr:rowOff>
    </xdr:from>
    <xdr:to>
      <xdr:col>24</xdr:col>
      <xdr:colOff>70614</xdr:colOff>
      <xdr:row>29</xdr:row>
      <xdr:rowOff>159091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C2230BE-A97C-9C40-A427-0D4AB31EC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218209</xdr:colOff>
      <xdr:row>30</xdr:row>
      <xdr:rowOff>132773</xdr:rowOff>
    </xdr:from>
    <xdr:to>
      <xdr:col>24</xdr:col>
      <xdr:colOff>70614</xdr:colOff>
      <xdr:row>44</xdr:row>
      <xdr:rowOff>159091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7ACE21E-9AF3-4D4C-9A81-92175CD8D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218209</xdr:colOff>
      <xdr:row>45</xdr:row>
      <xdr:rowOff>132773</xdr:rowOff>
    </xdr:from>
    <xdr:to>
      <xdr:col>24</xdr:col>
      <xdr:colOff>70614</xdr:colOff>
      <xdr:row>59</xdr:row>
      <xdr:rowOff>159091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75145CB-CDAF-864C-BBEE-E553EFBE8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39</xdr:row>
      <xdr:rowOff>152400</xdr:rowOff>
    </xdr:from>
    <xdr:to>
      <xdr:col>6</xdr:col>
      <xdr:colOff>310861</xdr:colOff>
      <xdr:row>55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170584</xdr:colOff>
      <xdr:row>55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33</xdr:row>
      <xdr:rowOff>152400</xdr:rowOff>
    </xdr:from>
    <xdr:to>
      <xdr:col>6</xdr:col>
      <xdr:colOff>310861</xdr:colOff>
      <xdr:row>49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170584</xdr:colOff>
      <xdr:row>49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500495</xdr:colOff>
      <xdr:row>36</xdr:row>
      <xdr:rowOff>152400</xdr:rowOff>
    </xdr:from>
    <xdr:to>
      <xdr:col>6</xdr:col>
      <xdr:colOff>310861</xdr:colOff>
      <xdr:row>52</xdr:row>
      <xdr:rowOff>146339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170584</xdr:colOff>
      <xdr:row>52</xdr:row>
      <xdr:rowOff>174048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569767</xdr:colOff>
      <xdr:row>39</xdr:row>
      <xdr:rowOff>69272</xdr:rowOff>
    </xdr:from>
    <xdr:to>
      <xdr:col>6</xdr:col>
      <xdr:colOff>380133</xdr:colOff>
      <xdr:row>55</xdr:row>
      <xdr:rowOff>63212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595745</xdr:colOff>
      <xdr:row>39</xdr:row>
      <xdr:rowOff>69272</xdr:rowOff>
    </xdr:from>
    <xdr:to>
      <xdr:col>13</xdr:col>
      <xdr:colOff>156729</xdr:colOff>
      <xdr:row>55</xdr:row>
      <xdr:rowOff>63212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569767</xdr:colOff>
      <xdr:row>39</xdr:row>
      <xdr:rowOff>69272</xdr:rowOff>
    </xdr:from>
    <xdr:to>
      <xdr:col>6</xdr:col>
      <xdr:colOff>380133</xdr:colOff>
      <xdr:row>55</xdr:row>
      <xdr:rowOff>63212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595745</xdr:colOff>
      <xdr:row>39</xdr:row>
      <xdr:rowOff>69272</xdr:rowOff>
    </xdr:from>
    <xdr:to>
      <xdr:col>13</xdr:col>
      <xdr:colOff>156729</xdr:colOff>
      <xdr:row>55</xdr:row>
      <xdr:rowOff>63212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569767</xdr:colOff>
      <xdr:row>39</xdr:row>
      <xdr:rowOff>69272</xdr:rowOff>
    </xdr:from>
    <xdr:to>
      <xdr:col>6</xdr:col>
      <xdr:colOff>380133</xdr:colOff>
      <xdr:row>55</xdr:row>
      <xdr:rowOff>63212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595745</xdr:colOff>
      <xdr:row>39</xdr:row>
      <xdr:rowOff>69272</xdr:rowOff>
    </xdr:from>
    <xdr:to>
      <xdr:col>13</xdr:col>
      <xdr:colOff>156729</xdr:colOff>
      <xdr:row>55</xdr:row>
      <xdr:rowOff>63212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569767</xdr:colOff>
      <xdr:row>39</xdr:row>
      <xdr:rowOff>69272</xdr:rowOff>
    </xdr:from>
    <xdr:to>
      <xdr:col>6</xdr:col>
      <xdr:colOff>380133</xdr:colOff>
      <xdr:row>55</xdr:row>
      <xdr:rowOff>63212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595745</xdr:colOff>
      <xdr:row>39</xdr:row>
      <xdr:rowOff>69272</xdr:rowOff>
    </xdr:from>
    <xdr:to>
      <xdr:col>13</xdr:col>
      <xdr:colOff>156729</xdr:colOff>
      <xdr:row>55</xdr:row>
      <xdr:rowOff>63212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569767</xdr:colOff>
      <xdr:row>39</xdr:row>
      <xdr:rowOff>69272</xdr:rowOff>
    </xdr:from>
    <xdr:to>
      <xdr:col>6</xdr:col>
      <xdr:colOff>380133</xdr:colOff>
      <xdr:row>55</xdr:row>
      <xdr:rowOff>63212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595745</xdr:colOff>
      <xdr:row>39</xdr:row>
      <xdr:rowOff>69272</xdr:rowOff>
    </xdr:from>
    <xdr:to>
      <xdr:col>13</xdr:col>
      <xdr:colOff>156729</xdr:colOff>
      <xdr:row>55</xdr:row>
      <xdr:rowOff>63212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-Situ%20Data_Phas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ooled"/>
      <sheetName val="R2 (171121)"/>
      <sheetName val="R4 (01122021)"/>
      <sheetName val="R5 (07122021)"/>
      <sheetName val="R6 (08122021)"/>
      <sheetName val="R8 (27042022)"/>
      <sheetName val="R9 (03052022)"/>
      <sheetName val="R12 (11052022)"/>
      <sheetName val="W4 (16022023)"/>
      <sheetName val="W6 (22022023)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0.953125</v>
          </cell>
          <cell r="F8">
            <v>8.2114066588446194E-2</v>
          </cell>
          <cell r="G8">
            <v>1.9726569576115538</v>
          </cell>
          <cell r="H8">
            <v>3.0724310425560387E-2</v>
          </cell>
          <cell r="I8">
            <v>0.7381016097103974</v>
          </cell>
        </row>
        <row r="9">
          <cell r="D9">
            <v>0.96875</v>
          </cell>
          <cell r="F9">
            <v>9.8351043603187097E-2</v>
          </cell>
          <cell r="G9">
            <v>2.3074880347968132</v>
          </cell>
          <cell r="H9">
            <v>3.6799638842479658E-2</v>
          </cell>
          <cell r="I9">
            <v>0.86338409032513985</v>
          </cell>
        </row>
        <row r="10">
          <cell r="D10">
            <v>0.984375</v>
          </cell>
          <cell r="F10">
            <v>0.109953495627091</v>
          </cell>
          <cell r="G10">
            <v>2.500675117872909</v>
          </cell>
          <cell r="H10">
            <v>4.1140884532657823E-2</v>
          </cell>
          <cell r="I10">
            <v>0.93566817217907206</v>
          </cell>
        </row>
        <row r="11">
          <cell r="D11">
            <v>1</v>
          </cell>
          <cell r="F11">
            <v>0.13466729419561699</v>
          </cell>
          <cell r="G11">
            <v>2.6095203503043831</v>
          </cell>
          <cell r="H11">
            <v>5.0387953281789792E-2</v>
          </cell>
          <cell r="I11">
            <v>0.97639438205402462</v>
          </cell>
        </row>
        <row r="12">
          <cell r="D12">
            <v>1.015625</v>
          </cell>
          <cell r="F12">
            <v>0.17301934333904401</v>
          </cell>
          <cell r="G12">
            <v>2.6726089357609562</v>
          </cell>
          <cell r="H12">
            <v>6.4737994782533059E-2</v>
          </cell>
          <cell r="I12">
            <v>1</v>
          </cell>
        </row>
        <row r="13">
          <cell r="D13">
            <v>1.03125</v>
          </cell>
          <cell r="F13">
            <v>0.204868498941433</v>
          </cell>
          <cell r="G13">
            <v>2.5415446398585573</v>
          </cell>
          <cell r="H13">
            <v>7.6654873146677557E-2</v>
          </cell>
          <cell r="I13">
            <v>0.95096016699312513</v>
          </cell>
        </row>
        <row r="14">
          <cell r="D14">
            <v>1.046875</v>
          </cell>
          <cell r="F14">
            <v>0.26407409082191202</v>
          </cell>
          <cell r="G14">
            <v>2.4292336430780876</v>
          </cell>
          <cell r="H14">
            <v>9.8807606039348878E-2</v>
          </cell>
          <cell r="I14">
            <v>0.90893718515029442</v>
          </cell>
        </row>
        <row r="15">
          <cell r="D15">
            <v>1.0625</v>
          </cell>
          <cell r="F15">
            <v>0.34175909907848501</v>
          </cell>
          <cell r="G15">
            <v>2.259965579021515</v>
          </cell>
          <cell r="H15">
            <v>0.12787471242259316</v>
          </cell>
          <cell r="I15">
            <v>0.84560279238086444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90" zoomScaleNormal="90" workbookViewId="0">
      <selection activeCell="F25" sqref="F25"/>
    </sheetView>
  </sheetViews>
  <sheetFormatPr defaultColWidth="11.44140625" defaultRowHeight="14.4" x14ac:dyDescent="0.3"/>
  <cols>
    <col min="10" max="10" width="16.6640625" bestFit="1" customWidth="1"/>
    <col min="11" max="11" width="18" bestFit="1" customWidth="1"/>
  </cols>
  <sheetData>
    <row r="1" spans="1:11" ht="43.8" thickBot="1" x14ac:dyDescent="0.35">
      <c r="A1" s="65" t="s">
        <v>62</v>
      </c>
      <c r="B1" s="12" t="s">
        <v>63</v>
      </c>
      <c r="C1" s="12" t="s">
        <v>20</v>
      </c>
      <c r="D1" s="12" t="s">
        <v>23</v>
      </c>
      <c r="E1" s="65" t="s">
        <v>61</v>
      </c>
      <c r="F1" s="64"/>
      <c r="G1" s="13" t="s">
        <v>52</v>
      </c>
      <c r="H1" s="13" t="s">
        <v>55</v>
      </c>
      <c r="I1" s="13" t="s">
        <v>56</v>
      </c>
      <c r="J1" s="62" t="s">
        <v>57</v>
      </c>
      <c r="K1" s="63" t="s">
        <v>60</v>
      </c>
    </row>
    <row r="2" spans="1:11" x14ac:dyDescent="0.3">
      <c r="A2">
        <v>3.8245127000000001</v>
      </c>
      <c r="B2">
        <f>A2/0.33</f>
        <v>11.589432424242425</v>
      </c>
      <c r="C2">
        <v>-0.2124151785714328</v>
      </c>
      <c r="D2">
        <v>-0.64368235930737205</v>
      </c>
      <c r="E2">
        <f>C2/A2</f>
        <v>-5.5540455800142274E-2</v>
      </c>
      <c r="G2">
        <v>27.552153742857101</v>
      </c>
      <c r="H2">
        <v>31.029369993970988</v>
      </c>
      <c r="I2">
        <v>49.806372381975905</v>
      </c>
      <c r="J2">
        <v>4.840108916344847</v>
      </c>
      <c r="K2">
        <v>1689432.1511966228</v>
      </c>
    </row>
    <row r="3" spans="1:11" x14ac:dyDescent="0.3">
      <c r="A3">
        <v>3.8245127000000001</v>
      </c>
      <c r="B3">
        <f t="shared" ref="B3:B16" si="0">A3/0.33</f>
        <v>11.589432424242425</v>
      </c>
      <c r="C3">
        <v>-0.40894140624999997</v>
      </c>
      <c r="D3">
        <v>-1.2392163825757574</v>
      </c>
      <c r="E3">
        <f t="shared" ref="E3:E16" si="1">C3/A3</f>
        <v>-0.10692640823234813</v>
      </c>
      <c r="G3">
        <v>42.889801866666602</v>
      </c>
      <c r="H3">
        <v>51.556014459206196</v>
      </c>
      <c r="I3">
        <v>82.754437334199352</v>
      </c>
      <c r="J3">
        <v>8.0419526830126689</v>
      </c>
      <c r="K3">
        <v>2807030.5143760424</v>
      </c>
    </row>
    <row r="4" spans="1:11" x14ac:dyDescent="0.3">
      <c r="A4">
        <v>3.8245127000000001</v>
      </c>
      <c r="B4">
        <f t="shared" si="0"/>
        <v>11.589432424242425</v>
      </c>
      <c r="C4">
        <v>-0.60317187500000002</v>
      </c>
      <c r="D4">
        <v>-1.8277935606060607</v>
      </c>
      <c r="E4">
        <f>C4/A4</f>
        <v>-0.15771208577762078</v>
      </c>
      <c r="G4">
        <v>58.420589121428499</v>
      </c>
      <c r="H4">
        <v>70.155106972599143</v>
      </c>
      <c r="I4">
        <v>112.60851841508691</v>
      </c>
      <c r="J4">
        <v>10.943127715811825</v>
      </c>
      <c r="K4">
        <v>3819680.9446397484</v>
      </c>
    </row>
    <row r="5" spans="1:11" x14ac:dyDescent="0.3">
      <c r="A5">
        <v>3.8245127000000001</v>
      </c>
      <c r="B5">
        <f t="shared" si="0"/>
        <v>11.589432424242425</v>
      </c>
      <c r="C5">
        <v>-0.82597916666666871</v>
      </c>
      <c r="D5">
        <v>-2.5029671717171778</v>
      </c>
      <c r="E5">
        <f t="shared" si="1"/>
        <v>-0.21596978006287407</v>
      </c>
      <c r="G5">
        <v>78.378633457142897</v>
      </c>
      <c r="H5">
        <v>88.106120838977631</v>
      </c>
      <c r="I5">
        <v>141.42234484587101</v>
      </c>
      <c r="J5">
        <v>13.743212354622417</v>
      </c>
      <c r="K5">
        <v>4797045.9371719444</v>
      </c>
    </row>
    <row r="6" spans="1:11" x14ac:dyDescent="0.3">
      <c r="A6">
        <v>3.8245127000000001</v>
      </c>
      <c r="B6">
        <f t="shared" si="0"/>
        <v>11.589432424242425</v>
      </c>
      <c r="C6">
        <v>-1.0301770833333312</v>
      </c>
      <c r="D6">
        <v>-3.1217487373737307</v>
      </c>
      <c r="E6">
        <f t="shared" si="1"/>
        <v>-0.26936165837109949</v>
      </c>
      <c r="G6">
        <v>95.028019150000105</v>
      </c>
      <c r="H6">
        <v>100.53128797403865</v>
      </c>
      <c r="I6">
        <v>161.36643334516637</v>
      </c>
      <c r="J6">
        <v>15.681349102135139</v>
      </c>
      <c r="K6">
        <v>5473549.4190680441</v>
      </c>
    </row>
    <row r="7" spans="1:11" x14ac:dyDescent="0.3">
      <c r="A7">
        <v>3.8245127000000001</v>
      </c>
      <c r="B7">
        <f t="shared" si="0"/>
        <v>11.589432424242425</v>
      </c>
      <c r="C7">
        <v>-1.2416215277777845</v>
      </c>
      <c r="D7">
        <v>-3.7624894781144982</v>
      </c>
      <c r="E7">
        <f t="shared" si="1"/>
        <v>-0.32464829513516441</v>
      </c>
      <c r="G7">
        <v>113.913607077777</v>
      </c>
      <c r="H7">
        <v>120.66302195517035</v>
      </c>
      <c r="I7">
        <v>193.68061309016107</v>
      </c>
      <c r="J7">
        <v>18.821592850638272</v>
      </c>
      <c r="K7">
        <v>6569646.3960182648</v>
      </c>
    </row>
    <row r="8" spans="1:11" x14ac:dyDescent="0.3">
      <c r="A8">
        <v>3.1788223000000002</v>
      </c>
      <c r="B8">
        <f t="shared" si="0"/>
        <v>9.6327948484848491</v>
      </c>
      <c r="C8">
        <v>-0.21547979797979547</v>
      </c>
      <c r="D8">
        <v>-0.65296908478725901</v>
      </c>
      <c r="E8">
        <f t="shared" si="1"/>
        <v>-6.7786047046352813E-2</v>
      </c>
      <c r="G8">
        <v>37.725983962121198</v>
      </c>
      <c r="H8">
        <v>42.795291614597836</v>
      </c>
      <c r="I8">
        <v>62.04014441084059</v>
      </c>
      <c r="J8">
        <v>6.4546213502291829</v>
      </c>
      <c r="K8">
        <v>3146077.4883896839</v>
      </c>
    </row>
    <row r="9" spans="1:11" x14ac:dyDescent="0.3">
      <c r="A9">
        <v>3.1788223000000002</v>
      </c>
      <c r="B9">
        <f t="shared" si="0"/>
        <v>9.6327948484848491</v>
      </c>
      <c r="C9">
        <v>-0.67991414141412732</v>
      </c>
      <c r="D9">
        <v>-2.0603458830731132</v>
      </c>
      <c r="E9">
        <f t="shared" si="1"/>
        <v>-0.21388869123452647</v>
      </c>
      <c r="G9">
        <v>83.129669583333197</v>
      </c>
      <c r="H9">
        <v>108.93816682113625</v>
      </c>
      <c r="I9">
        <v>157.92717718343906</v>
      </c>
      <c r="J9">
        <v>16.430653721230456</v>
      </c>
      <c r="K9">
        <v>8008542.5599836158</v>
      </c>
    </row>
    <row r="10" spans="1:11" x14ac:dyDescent="0.3">
      <c r="A10">
        <v>3.1788223000000002</v>
      </c>
      <c r="B10">
        <f t="shared" si="0"/>
        <v>9.6327948484848491</v>
      </c>
      <c r="C10">
        <v>-0.47635151515151214</v>
      </c>
      <c r="D10">
        <v>-1.4434894398530671</v>
      </c>
      <c r="E10">
        <f t="shared" si="1"/>
        <v>-0.149851570863685</v>
      </c>
      <c r="G10">
        <v>52.087826270000001</v>
      </c>
      <c r="H10">
        <v>80.801969281545723</v>
      </c>
      <c r="I10">
        <v>117.13825642439218</v>
      </c>
      <c r="J10">
        <v>12.186997596888062</v>
      </c>
      <c r="K10">
        <v>5940122.0784651181</v>
      </c>
    </row>
    <row r="11" spans="1:11" x14ac:dyDescent="0.3">
      <c r="A11">
        <v>3.1788223000000002</v>
      </c>
      <c r="B11">
        <f t="shared" si="0"/>
        <v>9.6327948484848491</v>
      </c>
      <c r="C11">
        <v>-0.84833333333335159</v>
      </c>
      <c r="D11">
        <v>-2.570707070707126</v>
      </c>
      <c r="E11">
        <f t="shared" si="1"/>
        <v>-0.26687032280267808</v>
      </c>
      <c r="G11">
        <v>83.646854326086995</v>
      </c>
      <c r="H11">
        <v>163.50129863547605</v>
      </c>
      <c r="I11">
        <v>237.02710732890122</v>
      </c>
      <c r="J11">
        <v>24.66016547957711</v>
      </c>
      <c r="K11">
        <v>12019727.767997919</v>
      </c>
    </row>
    <row r="12" spans="1:11" x14ac:dyDescent="0.3">
      <c r="A12">
        <v>3.1788223000000002</v>
      </c>
      <c r="B12">
        <f t="shared" si="0"/>
        <v>9.6327948484848491</v>
      </c>
      <c r="C12">
        <v>-1.1741484848484696</v>
      </c>
      <c r="D12">
        <v>-3.5580257116620286</v>
      </c>
      <c r="E12">
        <f t="shared" si="1"/>
        <v>-0.36936587642803104</v>
      </c>
      <c r="G12">
        <v>99.342129569999997</v>
      </c>
      <c r="H12">
        <v>199.8778582453424</v>
      </c>
      <c r="I12">
        <v>289.76204442641694</v>
      </c>
      <c r="J12">
        <v>30.146678351606159</v>
      </c>
      <c r="K12">
        <v>14693934.929017199</v>
      </c>
    </row>
    <row r="13" spans="1:11" x14ac:dyDescent="0.3">
      <c r="A13">
        <v>3.1788223000000002</v>
      </c>
      <c r="B13">
        <f t="shared" si="0"/>
        <v>9.6327948484848491</v>
      </c>
      <c r="C13">
        <v>-1.637700000000003</v>
      </c>
      <c r="D13">
        <v>-4.9627272727272818</v>
      </c>
      <c r="E13">
        <f t="shared" si="1"/>
        <v>-0.51519079880621288</v>
      </c>
      <c r="G13">
        <v>140.20486807</v>
      </c>
      <c r="H13">
        <v>290.62167886596416</v>
      </c>
      <c r="I13">
        <v>421.31295863433485</v>
      </c>
      <c r="J13">
        <v>43.8331606696619</v>
      </c>
      <c r="K13">
        <v>21364927.940024693</v>
      </c>
    </row>
    <row r="14" spans="1:11" x14ac:dyDescent="0.3">
      <c r="A14">
        <v>4.7933984000000001</v>
      </c>
      <c r="B14">
        <f t="shared" si="0"/>
        <v>14.525449696969696</v>
      </c>
      <c r="C14">
        <v>-0.19647959183672542</v>
      </c>
      <c r="D14">
        <v>-0.59539270253553156</v>
      </c>
      <c r="E14">
        <f t="shared" si="1"/>
        <v>-4.0989622693729237E-2</v>
      </c>
      <c r="G14">
        <v>23.914617408163199</v>
      </c>
      <c r="H14">
        <v>26.008922688164386</v>
      </c>
      <c r="I14">
        <v>30.922509437836627</v>
      </c>
      <c r="J14">
        <v>3.6625358608518916</v>
      </c>
      <c r="K14">
        <v>1363958.0313205789</v>
      </c>
    </row>
    <row r="15" spans="1:11" x14ac:dyDescent="0.3">
      <c r="A15">
        <v>4.7933984000000001</v>
      </c>
      <c r="B15">
        <f t="shared" si="0"/>
        <v>14.525449696969696</v>
      </c>
      <c r="C15">
        <v>-0.42337946428570572</v>
      </c>
      <c r="D15">
        <v>-1.2829680735930475</v>
      </c>
      <c r="E15">
        <f t="shared" si="1"/>
        <v>-8.8325532108014582E-2</v>
      </c>
      <c r="G15">
        <v>53.363856703124902</v>
      </c>
      <c r="H15">
        <v>63.607542146133746</v>
      </c>
      <c r="I15">
        <v>75.624232726350911</v>
      </c>
      <c r="J15">
        <v>8.9571147149772514</v>
      </c>
      <c r="K15">
        <v>3335702.0974291037</v>
      </c>
    </row>
    <row r="16" spans="1:11" x14ac:dyDescent="0.3">
      <c r="A16">
        <v>4.7933984000000001</v>
      </c>
      <c r="B16">
        <f t="shared" si="0"/>
        <v>14.525449696969696</v>
      </c>
      <c r="C16">
        <v>-0.65150297619047437</v>
      </c>
      <c r="D16">
        <v>-1.9742514430014373</v>
      </c>
      <c r="E16">
        <f t="shared" si="1"/>
        <v>-0.13591671749848175</v>
      </c>
      <c r="G16">
        <v>77.975523999999993</v>
      </c>
      <c r="H16">
        <v>102.81145043170231</v>
      </c>
      <c r="I16">
        <v>122.23451483973643</v>
      </c>
      <c r="J16">
        <v>14.477747833963898</v>
      </c>
      <c r="K16">
        <v>5391630.6034409963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zoomScale="70" zoomScaleNormal="70" workbookViewId="0">
      <selection activeCell="V26" sqref="V26"/>
    </sheetView>
  </sheetViews>
  <sheetFormatPr defaultColWidth="8.77734375" defaultRowHeight="14.4" x14ac:dyDescent="0.3"/>
  <cols>
    <col min="1" max="1" width="8.7773437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7773437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8.77734375" style="1"/>
    <col min="13" max="13" width="5.7773437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77734375" style="1" customWidth="1"/>
    <col min="19" max="20" width="8.77734375" style="1"/>
    <col min="21" max="21" width="9.77734375" style="1" customWidth="1"/>
    <col min="22" max="16384" width="8.77734375" style="1"/>
  </cols>
  <sheetData>
    <row r="1" spans="1:22" ht="15" thickBot="1" x14ac:dyDescent="0.35"/>
    <row r="2" spans="1:22" ht="16.2" thickBot="1" x14ac:dyDescent="0.35">
      <c r="B2" s="8" t="s">
        <v>0</v>
      </c>
      <c r="C2" s="2">
        <v>44517</v>
      </c>
      <c r="E2" s="8" t="s">
        <v>3</v>
      </c>
      <c r="F2" s="3" t="s">
        <v>4</v>
      </c>
      <c r="H2" s="8" t="s">
        <v>5</v>
      </c>
      <c r="I2" s="4">
        <v>2550</v>
      </c>
      <c r="K2" s="8" t="s">
        <v>6</v>
      </c>
      <c r="L2" s="2" t="s">
        <v>7</v>
      </c>
      <c r="N2" s="8" t="s">
        <v>8</v>
      </c>
      <c r="O2" s="3">
        <v>0.64300000000000002</v>
      </c>
    </row>
    <row r="3" spans="1:22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2" ht="16.2" thickBot="1" x14ac:dyDescent="0.35">
      <c r="B4" s="8" t="s">
        <v>24</v>
      </c>
      <c r="C4" s="30">
        <f>G20</f>
        <v>2.9082636350388062</v>
      </c>
      <c r="E4" s="8" t="s">
        <v>25</v>
      </c>
      <c r="F4" s="3">
        <f>G39</f>
        <v>8.0622493466216287</v>
      </c>
      <c r="H4" s="8"/>
      <c r="I4" s="4"/>
      <c r="K4" s="8" t="s">
        <v>1</v>
      </c>
      <c r="L4" s="2" t="s">
        <v>2</v>
      </c>
      <c r="N4" s="8" t="s">
        <v>14</v>
      </c>
      <c r="O4" s="3">
        <v>38.5</v>
      </c>
    </row>
    <row r="5" spans="1:22" ht="15" thickBot="1" x14ac:dyDescent="0.35"/>
    <row r="6" spans="1:22" ht="15" thickBot="1" x14ac:dyDescent="0.35">
      <c r="B6" s="69" t="s">
        <v>13</v>
      </c>
      <c r="C6" s="70"/>
      <c r="D6" s="70"/>
      <c r="E6" s="70"/>
      <c r="F6" s="70"/>
      <c r="G6" s="70"/>
      <c r="H6" s="70"/>
      <c r="I6" s="70"/>
      <c r="J6" s="70"/>
      <c r="K6" s="71"/>
      <c r="M6" s="69" t="s">
        <v>21</v>
      </c>
      <c r="N6" s="70"/>
      <c r="O6" s="70"/>
      <c r="P6" s="70"/>
      <c r="Q6" s="70"/>
      <c r="R6" s="70"/>
      <c r="S6" s="70"/>
      <c r="T6" s="70"/>
      <c r="U6" s="70"/>
      <c r="V6" s="71"/>
    </row>
    <row r="7" spans="1:22" s="14" customFormat="1" ht="29.4" thickBot="1" x14ac:dyDescent="0.35">
      <c r="B7" s="11" t="s">
        <v>9</v>
      </c>
      <c r="C7" s="12" t="s">
        <v>10</v>
      </c>
      <c r="D7" s="12" t="s">
        <v>22</v>
      </c>
      <c r="E7" s="12" t="s">
        <v>11</v>
      </c>
      <c r="F7" s="12" t="s">
        <v>12</v>
      </c>
      <c r="G7" s="12" t="s">
        <v>15</v>
      </c>
      <c r="H7" s="12" t="s">
        <v>26</v>
      </c>
      <c r="I7" s="12" t="s">
        <v>27</v>
      </c>
      <c r="J7" s="12" t="s">
        <v>30</v>
      </c>
      <c r="K7" s="13" t="s">
        <v>31</v>
      </c>
      <c r="M7" s="11" t="s">
        <v>9</v>
      </c>
      <c r="N7" s="12" t="s">
        <v>11</v>
      </c>
      <c r="O7" s="12" t="s">
        <v>12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23</v>
      </c>
    </row>
    <row r="8" spans="1:22" x14ac:dyDescent="0.3">
      <c r="B8" s="1">
        <v>16</v>
      </c>
      <c r="C8" s="1">
        <v>32.5</v>
      </c>
      <c r="D8" s="1">
        <f>C8/$O$4</f>
        <v>0.8441558441558441</v>
      </c>
      <c r="E8" s="1">
        <v>0.44529737250000001</v>
      </c>
      <c r="F8" s="1">
        <v>4.8117394313432699E-3</v>
      </c>
      <c r="G8" s="1">
        <f>E8-F8</f>
        <v>0.44048563306865673</v>
      </c>
      <c r="H8" s="27">
        <f>F8/$C$4</f>
        <v>1.6545059304016862E-3</v>
      </c>
      <c r="I8" s="27">
        <f>G8/$C$4</f>
        <v>0.15146000787606698</v>
      </c>
      <c r="M8" s="18">
        <v>54</v>
      </c>
      <c r="N8" s="19">
        <v>7.4176493944508302</v>
      </c>
      <c r="O8" s="19">
        <v>6.5759765269154197E-2</v>
      </c>
      <c r="P8" s="19">
        <f>N8-O8</f>
        <v>7.3518896291816755</v>
      </c>
      <c r="Q8" s="19">
        <f>P8/P8</f>
        <v>1</v>
      </c>
      <c r="R8" s="19">
        <f t="shared" ref="R8:R17" si="0">P8/Q8</f>
        <v>7.3518896291816755</v>
      </c>
      <c r="S8" s="19">
        <f>R8/R8</f>
        <v>1</v>
      </c>
      <c r="T8" s="19"/>
      <c r="U8" s="19"/>
      <c r="V8" s="20"/>
    </row>
    <row r="9" spans="1:22" x14ac:dyDescent="0.3">
      <c r="B9" s="1">
        <v>17</v>
      </c>
      <c r="C9" s="1">
        <v>33</v>
      </c>
      <c r="D9" s="1">
        <f t="shared" ref="D9:D26" si="1">C9/$O$4</f>
        <v>0.8571428571428571</v>
      </c>
      <c r="E9" s="1">
        <v>0.78141946519999905</v>
      </c>
      <c r="F9" s="1">
        <v>1.19295041626865E-2</v>
      </c>
      <c r="G9" s="1">
        <f t="shared" ref="G9:G26" si="2">E9-F9</f>
        <v>0.7694899610373126</v>
      </c>
      <c r="H9" s="27">
        <f t="shared" ref="H9:I26" si="3">F9/$C$4</f>
        <v>4.1019335451434472E-3</v>
      </c>
      <c r="I9" s="27">
        <f t="shared" si="3"/>
        <v>0.26458741627357485</v>
      </c>
      <c r="M9" s="15">
        <v>55</v>
      </c>
      <c r="N9" s="16">
        <v>6.3382207797571404</v>
      </c>
      <c r="O9" s="16">
        <v>8.7981925747263601E-2</v>
      </c>
      <c r="P9" s="16">
        <f>N9-O9</f>
        <v>6.2502388540098766</v>
      </c>
      <c r="Q9" s="16">
        <f>Q12+(3*(Q8-Q12)/4)</f>
        <v>0.97153663629881348</v>
      </c>
      <c r="R9" s="16">
        <f t="shared" si="0"/>
        <v>6.4333537413688466</v>
      </c>
      <c r="S9" s="16">
        <f>R9/R8</f>
        <v>0.87506125171317772</v>
      </c>
      <c r="T9" s="16">
        <v>5.6912307692308204</v>
      </c>
      <c r="U9" s="16">
        <f>T9/O4</f>
        <v>0.14782417582417715</v>
      </c>
      <c r="V9" s="17"/>
    </row>
    <row r="10" spans="1:22" x14ac:dyDescent="0.3">
      <c r="B10" s="1">
        <v>18</v>
      </c>
      <c r="C10" s="1">
        <v>33.5</v>
      </c>
      <c r="D10" s="1">
        <f t="shared" si="1"/>
        <v>0.87012987012987009</v>
      </c>
      <c r="E10" s="1">
        <v>1.1452079866</v>
      </c>
      <c r="F10" s="1">
        <v>1.1959486055721299E-2</v>
      </c>
      <c r="G10" s="1">
        <f t="shared" si="2"/>
        <v>1.1332485005442787</v>
      </c>
      <c r="H10" s="27">
        <f t="shared" si="3"/>
        <v>4.1122427525597137E-3</v>
      </c>
      <c r="I10" s="27">
        <f t="shared" si="3"/>
        <v>0.38966498321915621</v>
      </c>
      <c r="M10" s="15">
        <v>56</v>
      </c>
      <c r="N10" s="16">
        <v>4.4459659541142802</v>
      </c>
      <c r="O10" s="16">
        <v>6.2040915083582102E-2</v>
      </c>
      <c r="P10" s="16">
        <f t="shared" ref="P10:P11" si="4">N10-O10</f>
        <v>4.3839250390306983</v>
      </c>
      <c r="Q10" s="16">
        <f>Q12+(2*(Q8-Q12)/4)</f>
        <v>0.94307327259762697</v>
      </c>
      <c r="R10" s="16">
        <f t="shared" si="0"/>
        <v>4.6485518850041148</v>
      </c>
      <c r="S10" s="16">
        <f>R10/R8</f>
        <v>0.63229348092396975</v>
      </c>
      <c r="T10" s="16">
        <v>21.748592592592601</v>
      </c>
      <c r="U10" s="16">
        <f>T10/O4</f>
        <v>0.56489850889850912</v>
      </c>
      <c r="V10" s="17"/>
    </row>
    <row r="11" spans="1:22" x14ac:dyDescent="0.3">
      <c r="B11" s="1">
        <v>19</v>
      </c>
      <c r="C11" s="1">
        <v>34</v>
      </c>
      <c r="D11" s="1">
        <f t="shared" si="1"/>
        <v>0.88311688311688308</v>
      </c>
      <c r="E11" s="1">
        <v>1.5751396085</v>
      </c>
      <c r="F11" s="1">
        <v>2.0083487931840699E-2</v>
      </c>
      <c r="G11" s="1">
        <f t="shared" si="2"/>
        <v>1.5550561205681592</v>
      </c>
      <c r="H11" s="27">
        <f t="shared" si="3"/>
        <v>6.9056627775675216E-3</v>
      </c>
      <c r="I11" s="27">
        <f t="shared" si="3"/>
        <v>0.53470259774004614</v>
      </c>
      <c r="M11" s="15">
        <v>57</v>
      </c>
      <c r="N11" s="16">
        <v>2.8594660150571398</v>
      </c>
      <c r="O11" s="16">
        <v>5.3795514828855598E-2</v>
      </c>
      <c r="P11" s="16">
        <f t="shared" si="4"/>
        <v>2.8056705002282842</v>
      </c>
      <c r="Q11" s="16">
        <f>Q12+(1*(Q8-Q12)/4)</f>
        <v>0.91460990889644056</v>
      </c>
      <c r="R11" s="16">
        <f t="shared" si="0"/>
        <v>3.0676143708234904</v>
      </c>
      <c r="S11" s="16">
        <f>R11/R8</f>
        <v>0.41725522628186418</v>
      </c>
      <c r="T11" s="16">
        <v>34.226328947368401</v>
      </c>
      <c r="U11" s="16">
        <f>T11/O4</f>
        <v>0.88899555707450395</v>
      </c>
      <c r="V11" s="17"/>
    </row>
    <row r="12" spans="1:22" x14ac:dyDescent="0.3">
      <c r="B12" s="1">
        <v>20</v>
      </c>
      <c r="C12" s="1">
        <v>34.5</v>
      </c>
      <c r="D12" s="1">
        <f t="shared" si="1"/>
        <v>0.89610389610389607</v>
      </c>
      <c r="E12" s="1">
        <v>1.9894888539</v>
      </c>
      <c r="F12" s="1">
        <v>2.5038600995522301E-2</v>
      </c>
      <c r="G12" s="1">
        <f t="shared" si="2"/>
        <v>1.9644502529044776</v>
      </c>
      <c r="H12" s="27">
        <f t="shared" si="3"/>
        <v>8.6094674134273245E-3</v>
      </c>
      <c r="I12" s="27">
        <f t="shared" si="3"/>
        <v>0.67547186205430276</v>
      </c>
      <c r="M12" s="21">
        <v>58</v>
      </c>
      <c r="N12" s="22">
        <v>6.5418819897899896</v>
      </c>
      <c r="O12" s="22">
        <v>2.7030394233830801E-2</v>
      </c>
      <c r="P12" s="22">
        <f>N12-O12</f>
        <v>6.5148515955561592</v>
      </c>
      <c r="Q12" s="22">
        <f>P12/P8</f>
        <v>0.88614654519525404</v>
      </c>
      <c r="R12" s="22">
        <f t="shared" si="0"/>
        <v>7.3518896291816755</v>
      </c>
      <c r="S12" s="22">
        <f>R12/R8</f>
        <v>1</v>
      </c>
      <c r="T12" s="22"/>
      <c r="U12" s="22"/>
      <c r="V12" s="23"/>
    </row>
    <row r="13" spans="1:22" x14ac:dyDescent="0.3">
      <c r="B13" s="1">
        <v>21</v>
      </c>
      <c r="C13" s="1">
        <v>35</v>
      </c>
      <c r="D13" s="1">
        <f t="shared" si="1"/>
        <v>0.90909090909090906</v>
      </c>
      <c r="E13" s="1">
        <v>2.2744138075999998</v>
      </c>
      <c r="F13" s="1">
        <v>3.59295151159204E-2</v>
      </c>
      <c r="G13" s="1">
        <f t="shared" si="2"/>
        <v>2.2384842924840793</v>
      </c>
      <c r="H13" s="27">
        <f t="shared" si="3"/>
        <v>1.2354284076258092E-2</v>
      </c>
      <c r="I13" s="27">
        <f t="shared" si="3"/>
        <v>0.76969785872050434</v>
      </c>
      <c r="M13" s="21">
        <v>68</v>
      </c>
      <c r="N13" s="22">
        <v>6.5803899658157796</v>
      </c>
      <c r="O13" s="22">
        <v>9.5747799853233603E-2</v>
      </c>
      <c r="P13" s="22">
        <f>N13-O13</f>
        <v>6.4846421659625459</v>
      </c>
      <c r="Q13" s="22">
        <f>P13/P8</f>
        <v>0.88203747513064046</v>
      </c>
      <c r="R13" s="22">
        <f t="shared" si="0"/>
        <v>7.3518896291816755</v>
      </c>
      <c r="S13" s="22">
        <f>R13/R8</f>
        <v>1</v>
      </c>
      <c r="T13" s="22"/>
      <c r="U13" s="22"/>
      <c r="V13" s="23"/>
    </row>
    <row r="14" spans="1:22" x14ac:dyDescent="0.3">
      <c r="B14" s="1">
        <v>22</v>
      </c>
      <c r="C14" s="1">
        <v>35.5</v>
      </c>
      <c r="D14" s="1">
        <f t="shared" si="1"/>
        <v>0.92207792207792205</v>
      </c>
      <c r="E14" s="1">
        <v>2.5415318696</v>
      </c>
      <c r="F14" s="1">
        <v>4.5157785915422903E-2</v>
      </c>
      <c r="G14" s="1">
        <f t="shared" si="2"/>
        <v>2.4963740836845769</v>
      </c>
      <c r="H14" s="27">
        <f t="shared" si="3"/>
        <v>1.5527404521158668E-2</v>
      </c>
      <c r="I14" s="27">
        <f t="shared" si="3"/>
        <v>0.85837269139159966</v>
      </c>
      <c r="M14" s="15">
        <v>69</v>
      </c>
      <c r="N14" s="16">
        <v>1.3976539526</v>
      </c>
      <c r="O14" s="16">
        <v>0.146570611179104</v>
      </c>
      <c r="P14" s="16">
        <f t="shared" ref="P14:P16" si="5">N14-O14</f>
        <v>1.2510833414208959</v>
      </c>
      <c r="Q14" s="16">
        <f>Q13+(1*((Q17-Q13)/4))</f>
        <v>0.88598785067679919</v>
      </c>
      <c r="R14" s="16">
        <f t="shared" si="0"/>
        <v>1.4120773106145905</v>
      </c>
      <c r="S14" s="16">
        <f>R14/R8</f>
        <v>0.1920699822545848</v>
      </c>
      <c r="T14" s="16">
        <v>52.784586956521601</v>
      </c>
      <c r="U14" s="16">
        <f>T14/O4</f>
        <v>1.3710282326369247</v>
      </c>
      <c r="V14" s="17"/>
    </row>
    <row r="15" spans="1:22" x14ac:dyDescent="0.3">
      <c r="B15" s="1">
        <v>23</v>
      </c>
      <c r="C15" s="1">
        <v>36</v>
      </c>
      <c r="D15" s="1">
        <f t="shared" si="1"/>
        <v>0.93506493506493504</v>
      </c>
      <c r="E15" s="1">
        <v>2.7479114630999999</v>
      </c>
      <c r="F15" s="1">
        <v>4.9798057439800897E-2</v>
      </c>
      <c r="G15" s="1">
        <f t="shared" si="2"/>
        <v>2.698113405660199</v>
      </c>
      <c r="H15" s="27">
        <f t="shared" si="3"/>
        <v>1.7122951592088528E-2</v>
      </c>
      <c r="I15" s="27">
        <f t="shared" si="3"/>
        <v>0.92774030976878641</v>
      </c>
      <c r="M15" s="15">
        <v>70</v>
      </c>
      <c r="N15" s="16">
        <v>0.73100573524285695</v>
      </c>
      <c r="O15" s="16">
        <v>0.138690741591044</v>
      </c>
      <c r="P15" s="16">
        <f t="shared" si="5"/>
        <v>0.59231499365181295</v>
      </c>
      <c r="Q15" s="16">
        <f>Q13+(2*((Q17-Q13)/4))</f>
        <v>0.88993822622295804</v>
      </c>
      <c r="R15" s="16">
        <f t="shared" si="0"/>
        <v>0.66556866105830026</v>
      </c>
      <c r="S15" s="16">
        <f>R15/R8</f>
        <v>9.0530284678985773E-2</v>
      </c>
      <c r="T15" s="16">
        <v>78.8786296296296</v>
      </c>
      <c r="U15" s="16">
        <f>T15/O4</f>
        <v>2.0487955747955739</v>
      </c>
      <c r="V15" s="17"/>
    </row>
    <row r="16" spans="1:22" x14ac:dyDescent="0.3">
      <c r="A16" s="28" t="s">
        <v>29</v>
      </c>
      <c r="B16" s="28"/>
      <c r="C16" s="28"/>
      <c r="D16" s="28"/>
      <c r="E16" s="28"/>
      <c r="F16" s="28"/>
      <c r="G16" s="28"/>
      <c r="H16" s="29"/>
      <c r="I16" s="29"/>
      <c r="L16" s="28" t="s">
        <v>29</v>
      </c>
      <c r="M16" s="15">
        <v>71</v>
      </c>
      <c r="N16" s="16">
        <v>0.34387679054999998</v>
      </c>
      <c r="O16" s="16">
        <v>0.15246305960994999</v>
      </c>
      <c r="P16" s="16">
        <f t="shared" si="5"/>
        <v>0.19141373094004999</v>
      </c>
      <c r="Q16" s="16">
        <f>Q13+(3*((Q17-Q13)/4))</f>
        <v>0.89388860176911678</v>
      </c>
      <c r="R16" s="16">
        <f t="shared" si="0"/>
        <v>0.21413600146731751</v>
      </c>
      <c r="S16" s="16">
        <f>R16/R8</f>
        <v>2.9126661615994986E-2</v>
      </c>
      <c r="T16" s="16">
        <v>91.316204545454497</v>
      </c>
      <c r="U16" s="16">
        <f>T16/O4</f>
        <v>2.371849468713104</v>
      </c>
      <c r="V16" s="17"/>
    </row>
    <row r="17" spans="2:22" ht="15" thickBot="1" x14ac:dyDescent="0.35">
      <c r="B17" s="1">
        <v>25</v>
      </c>
      <c r="C17" s="1">
        <v>37</v>
      </c>
      <c r="D17" s="1">
        <f t="shared" si="1"/>
        <v>0.96103896103896103</v>
      </c>
      <c r="E17" s="1">
        <v>2.9358477499000002</v>
      </c>
      <c r="F17" s="1">
        <v>7.9771835148258502E-2</v>
      </c>
      <c r="G17" s="1">
        <f t="shared" si="2"/>
        <v>2.8560759147517416</v>
      </c>
      <c r="H17" s="27">
        <f t="shared" si="3"/>
        <v>2.7429368571392967E-2</v>
      </c>
      <c r="I17" s="27">
        <f t="shared" si="3"/>
        <v>0.98205536813846372</v>
      </c>
      <c r="M17" s="24">
        <v>72</v>
      </c>
      <c r="N17" s="25">
        <v>6.6900804573684098</v>
      </c>
      <c r="O17" s="25">
        <v>8.9267391369154306E-2</v>
      </c>
      <c r="P17" s="25">
        <f>N17-O17</f>
        <v>6.6008130659992554</v>
      </c>
      <c r="Q17" s="25">
        <f>P17/P8</f>
        <v>0.89783897731527551</v>
      </c>
      <c r="R17" s="25">
        <f t="shared" si="0"/>
        <v>7.3518896291816755</v>
      </c>
      <c r="S17" s="25">
        <f>R17/R8</f>
        <v>1</v>
      </c>
      <c r="T17" s="25"/>
      <c r="U17" s="25"/>
      <c r="V17" s="26"/>
    </row>
    <row r="18" spans="2:22" x14ac:dyDescent="0.3">
      <c r="B18" s="1">
        <v>26</v>
      </c>
      <c r="C18" s="1">
        <v>37.5</v>
      </c>
      <c r="D18" s="1">
        <f t="shared" si="1"/>
        <v>0.97402597402597402</v>
      </c>
      <c r="E18" s="1">
        <v>3.0500078726000002</v>
      </c>
      <c r="F18" s="1">
        <v>0.100816610548258</v>
      </c>
      <c r="G18" s="1">
        <f t="shared" si="2"/>
        <v>2.949191262051742</v>
      </c>
      <c r="H18" s="27">
        <f t="shared" si="3"/>
        <v>3.46655679126259E-2</v>
      </c>
      <c r="I18" s="27">
        <f t="shared" si="3"/>
        <v>1.0140728737655826</v>
      </c>
    </row>
    <row r="19" spans="2:22" x14ac:dyDescent="0.3">
      <c r="B19" s="1">
        <v>27</v>
      </c>
      <c r="C19" s="1">
        <v>38</v>
      </c>
      <c r="D19" s="1">
        <f t="shared" si="1"/>
        <v>0.98701298701298701</v>
      </c>
      <c r="E19" s="1">
        <v>3.0465105274000002</v>
      </c>
      <c r="F19" s="1">
        <v>0.12669148596517399</v>
      </c>
      <c r="G19" s="1">
        <f t="shared" si="2"/>
        <v>2.9198190414348262</v>
      </c>
      <c r="H19" s="27">
        <f t="shared" si="3"/>
        <v>4.3562586430883697E-2</v>
      </c>
      <c r="I19" s="27">
        <f t="shared" si="3"/>
        <v>1.0039733008578728</v>
      </c>
    </row>
    <row r="20" spans="2:22" x14ac:dyDescent="0.3">
      <c r="B20" s="36">
        <v>28</v>
      </c>
      <c r="C20" s="36">
        <v>38.5</v>
      </c>
      <c r="D20" s="36">
        <f t="shared" si="1"/>
        <v>1</v>
      </c>
      <c r="E20" s="36">
        <v>3.0671803075000001</v>
      </c>
      <c r="F20" s="36">
        <v>0.15891667246119401</v>
      </c>
      <c r="G20" s="36">
        <f t="shared" si="2"/>
        <v>2.9082636350388062</v>
      </c>
      <c r="H20" s="37">
        <f t="shared" si="3"/>
        <v>5.4643145327873108E-2</v>
      </c>
      <c r="I20" s="37">
        <f t="shared" si="3"/>
        <v>1</v>
      </c>
      <c r="J20" s="36">
        <v>3.7999999999999999E-2</v>
      </c>
      <c r="K20" s="36">
        <v>2.9000000000000001E-2</v>
      </c>
    </row>
    <row r="21" spans="2:22" x14ac:dyDescent="0.3">
      <c r="B21" s="1">
        <v>29</v>
      </c>
      <c r="C21" s="1">
        <v>39</v>
      </c>
      <c r="D21" s="1">
        <f t="shared" si="1"/>
        <v>1.0129870129870129</v>
      </c>
      <c r="E21" s="1">
        <v>3.0172550193999998</v>
      </c>
      <c r="F21" s="1">
        <v>0.19187131281293501</v>
      </c>
      <c r="G21" s="1">
        <f t="shared" si="2"/>
        <v>2.8253837065870648</v>
      </c>
      <c r="H21" s="27">
        <f t="shared" si="3"/>
        <v>6.5974525315128388E-2</v>
      </c>
      <c r="I21" s="27">
        <f t="shared" si="3"/>
        <v>0.97150192044036077</v>
      </c>
    </row>
    <row r="22" spans="2:22" x14ac:dyDescent="0.3">
      <c r="B22" s="1">
        <v>30</v>
      </c>
      <c r="C22" s="1">
        <v>39.5</v>
      </c>
      <c r="D22" s="1">
        <f t="shared" si="1"/>
        <v>1.025974025974026</v>
      </c>
      <c r="E22" s="1">
        <v>2.8512603635999998</v>
      </c>
      <c r="F22" s="1">
        <v>0.25099960508706398</v>
      </c>
      <c r="G22" s="1">
        <f t="shared" si="2"/>
        <v>2.6002607585129356</v>
      </c>
      <c r="H22" s="27">
        <f t="shared" si="3"/>
        <v>8.6305657459322727E-2</v>
      </c>
      <c r="I22" s="27">
        <f t="shared" si="3"/>
        <v>0.89409389409713513</v>
      </c>
    </row>
    <row r="23" spans="2:22" x14ac:dyDescent="0.3">
      <c r="B23" s="1">
        <v>31</v>
      </c>
      <c r="C23" s="1">
        <v>40</v>
      </c>
      <c r="D23" s="1">
        <f t="shared" si="1"/>
        <v>1.0389610389610389</v>
      </c>
      <c r="E23" s="1">
        <v>2.7838454121999998</v>
      </c>
      <c r="F23" s="1">
        <v>0.32821118265870503</v>
      </c>
      <c r="G23" s="1">
        <f t="shared" si="2"/>
        <v>2.4556342295412947</v>
      </c>
      <c r="H23" s="27">
        <f t="shared" si="3"/>
        <v>0.11285468714198105</v>
      </c>
      <c r="I23" s="27">
        <f t="shared" si="3"/>
        <v>0.84436438291074256</v>
      </c>
    </row>
    <row r="24" spans="2:22" x14ac:dyDescent="0.3">
      <c r="B24" s="1">
        <v>32</v>
      </c>
      <c r="C24" s="1">
        <v>40.5</v>
      </c>
      <c r="D24" s="1">
        <f t="shared" si="1"/>
        <v>1.051948051948052</v>
      </c>
      <c r="E24" s="1">
        <v>2.5755575527999999</v>
      </c>
      <c r="F24" s="1">
        <v>0.42558306735024898</v>
      </c>
      <c r="G24" s="1">
        <f t="shared" si="2"/>
        <v>2.1499744854497509</v>
      </c>
      <c r="H24" s="27">
        <f t="shared" si="3"/>
        <v>0.1463357937096271</v>
      </c>
      <c r="I24" s="27">
        <f t="shared" si="3"/>
        <v>0.73926395789804755</v>
      </c>
    </row>
    <row r="25" spans="2:22" x14ac:dyDescent="0.3">
      <c r="B25" s="1">
        <v>33</v>
      </c>
      <c r="C25" s="1">
        <v>41</v>
      </c>
      <c r="D25" s="1">
        <f t="shared" si="1"/>
        <v>1.0649350649350648</v>
      </c>
      <c r="E25" s="1">
        <v>2.3908013827999999</v>
      </c>
      <c r="F25" s="1">
        <v>0.55383533250994899</v>
      </c>
      <c r="G25" s="1">
        <f t="shared" si="2"/>
        <v>1.8369660502900509</v>
      </c>
      <c r="H25" s="27">
        <f t="shared" si="3"/>
        <v>0.19043505060453672</v>
      </c>
      <c r="I25" s="27">
        <f t="shared" si="3"/>
        <v>0.63163670176192244</v>
      </c>
    </row>
    <row r="26" spans="2:22" x14ac:dyDescent="0.3">
      <c r="B26" s="1">
        <v>34</v>
      </c>
      <c r="C26" s="1">
        <v>41.5</v>
      </c>
      <c r="D26" s="1">
        <f t="shared" si="1"/>
        <v>1.0779220779220779</v>
      </c>
      <c r="E26" s="1">
        <v>2.1821953159</v>
      </c>
      <c r="F26" s="1">
        <v>0.699924013375124</v>
      </c>
      <c r="G26" s="1">
        <f t="shared" si="2"/>
        <v>1.4822713025248762</v>
      </c>
      <c r="H26" s="27">
        <f t="shared" si="3"/>
        <v>0.24066731947627734</v>
      </c>
      <c r="I26" s="27">
        <f t="shared" si="3"/>
        <v>0.50967569950208369</v>
      </c>
    </row>
    <row r="32" spans="2:22" ht="15" thickBot="1" x14ac:dyDescent="0.35"/>
    <row r="33" spans="2:9" ht="15" thickBot="1" x14ac:dyDescent="0.35">
      <c r="B33" s="69" t="s">
        <v>37</v>
      </c>
      <c r="C33" s="70"/>
      <c r="D33" s="70"/>
      <c r="E33" s="70"/>
      <c r="F33" s="70"/>
      <c r="G33" s="70"/>
      <c r="H33" s="70"/>
      <c r="I33" s="71"/>
    </row>
    <row r="34" spans="2:9" ht="29.4" thickBot="1" x14ac:dyDescent="0.35">
      <c r="B34" s="11" t="s">
        <v>9</v>
      </c>
      <c r="C34" s="12" t="s">
        <v>10</v>
      </c>
      <c r="D34" s="12" t="s">
        <v>22</v>
      </c>
      <c r="E34" s="12" t="s">
        <v>11</v>
      </c>
      <c r="F34" s="12" t="s">
        <v>12</v>
      </c>
      <c r="G34" s="13" t="s">
        <v>15</v>
      </c>
      <c r="H34" s="12" t="s">
        <v>30</v>
      </c>
      <c r="I34" s="13" t="s">
        <v>31</v>
      </c>
    </row>
    <row r="35" spans="2:9" x14ac:dyDescent="0.3">
      <c r="B35" s="40">
        <v>28</v>
      </c>
      <c r="C35" s="40">
        <v>38.5</v>
      </c>
      <c r="D35" s="1">
        <v>1</v>
      </c>
      <c r="E35" s="1">
        <v>3.0671803075000001</v>
      </c>
      <c r="F35" s="1">
        <v>0.15891667246119401</v>
      </c>
      <c r="G35" s="1">
        <f>E35-F35</f>
        <v>2.9082636350388062</v>
      </c>
      <c r="H35" s="1">
        <v>3.7999999999999999E-2</v>
      </c>
      <c r="I35" s="1">
        <v>2.9000000000000001E-2</v>
      </c>
    </row>
    <row r="36" spans="2:9" ht="15" thickBot="1" x14ac:dyDescent="0.35">
      <c r="B36" s="40"/>
      <c r="C36" s="40"/>
    </row>
    <row r="37" spans="2:9" ht="15" thickBot="1" x14ac:dyDescent="0.35">
      <c r="B37" s="69" t="s">
        <v>28</v>
      </c>
      <c r="C37" s="70"/>
      <c r="D37" s="70"/>
      <c r="E37" s="70"/>
      <c r="F37" s="70"/>
      <c r="G37" s="71"/>
      <c r="H37"/>
      <c r="I37"/>
    </row>
    <row r="38" spans="2:9" ht="29.4" thickBot="1" x14ac:dyDescent="0.35">
      <c r="B38" s="11" t="s">
        <v>9</v>
      </c>
      <c r="C38" s="12" t="s">
        <v>10</v>
      </c>
      <c r="D38" s="12" t="s">
        <v>22</v>
      </c>
      <c r="E38" s="12" t="s">
        <v>11</v>
      </c>
      <c r="F38" s="12" t="s">
        <v>12</v>
      </c>
      <c r="G38" s="13" t="s">
        <v>15</v>
      </c>
      <c r="H38"/>
      <c r="I38"/>
    </row>
    <row r="39" spans="2:9" x14ac:dyDescent="0.3">
      <c r="B39" s="1">
        <v>47</v>
      </c>
      <c r="C39" s="1">
        <v>38.5</v>
      </c>
      <c r="D39" s="1">
        <v>1</v>
      </c>
      <c r="E39" s="1">
        <v>8.13968407856939</v>
      </c>
      <c r="F39" s="1">
        <v>7.7434731947761196E-2</v>
      </c>
      <c r="G39" s="1">
        <f>E39-F39</f>
        <v>8.0622493466216287</v>
      </c>
    </row>
  </sheetData>
  <mergeCells count="4">
    <mergeCell ref="M6:V6"/>
    <mergeCell ref="B37:G37"/>
    <mergeCell ref="B6:K6"/>
    <mergeCell ref="B33:I3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zoomScale="70" zoomScaleNormal="70" workbookViewId="0">
      <selection activeCell="AA25" sqref="AA25"/>
    </sheetView>
  </sheetViews>
  <sheetFormatPr defaultColWidth="8.77734375" defaultRowHeight="14.4" x14ac:dyDescent="0.3"/>
  <cols>
    <col min="1" max="1" width="8.7773437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7773437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8.77734375" style="1"/>
    <col min="13" max="13" width="5.7773437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77734375" style="1" customWidth="1"/>
    <col min="19" max="20" width="8.77734375" style="1"/>
    <col min="21" max="21" width="9.77734375" style="1" customWidth="1"/>
    <col min="22" max="16384" width="8.77734375" style="1"/>
  </cols>
  <sheetData>
    <row r="1" spans="1:22" ht="15" thickBot="1" x14ac:dyDescent="0.35"/>
    <row r="2" spans="1:22" ht="16.2" thickBot="1" x14ac:dyDescent="0.35">
      <c r="B2" s="8" t="s">
        <v>0</v>
      </c>
      <c r="C2" s="2">
        <v>44531</v>
      </c>
      <c r="E2" s="8" t="s">
        <v>3</v>
      </c>
      <c r="F2" s="3" t="s">
        <v>32</v>
      </c>
      <c r="H2" s="8" t="s">
        <v>5</v>
      </c>
      <c r="I2" s="4">
        <v>2750</v>
      </c>
      <c r="K2" s="8" t="s">
        <v>6</v>
      </c>
      <c r="L2" s="2" t="s">
        <v>7</v>
      </c>
      <c r="N2" s="8" t="s">
        <v>8</v>
      </c>
      <c r="O2" s="3">
        <v>0.56799999999999995</v>
      </c>
    </row>
    <row r="3" spans="1:22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2" ht="16.2" thickBot="1" x14ac:dyDescent="0.35">
      <c r="B4" s="8" t="s">
        <v>24</v>
      </c>
      <c r="C4" s="30">
        <f>G29</f>
        <v>2.3431778681314741</v>
      </c>
      <c r="E4" s="8" t="s">
        <v>25</v>
      </c>
      <c r="F4" s="3">
        <f>G33</f>
        <v>5.7706907092049455</v>
      </c>
      <c r="H4" s="8"/>
      <c r="I4" s="4"/>
      <c r="K4" s="8" t="s">
        <v>1</v>
      </c>
      <c r="L4" s="2" t="s">
        <v>2</v>
      </c>
      <c r="N4" s="8" t="s">
        <v>14</v>
      </c>
      <c r="O4" s="3">
        <v>32.5</v>
      </c>
    </row>
    <row r="5" spans="1:22" ht="15" thickBot="1" x14ac:dyDescent="0.35"/>
    <row r="6" spans="1:22" ht="15" thickBot="1" x14ac:dyDescent="0.35">
      <c r="B6" s="69" t="s">
        <v>13</v>
      </c>
      <c r="C6" s="70"/>
      <c r="D6" s="70"/>
      <c r="E6" s="70"/>
      <c r="F6" s="70"/>
      <c r="G6" s="70"/>
      <c r="H6" s="70"/>
      <c r="I6" s="70"/>
      <c r="J6" s="70"/>
      <c r="K6" s="71"/>
      <c r="M6" s="69" t="s">
        <v>21</v>
      </c>
      <c r="N6" s="70"/>
      <c r="O6" s="70"/>
      <c r="P6" s="70"/>
      <c r="Q6" s="70"/>
      <c r="R6" s="70"/>
      <c r="S6" s="70"/>
      <c r="T6" s="70"/>
      <c r="U6" s="70"/>
      <c r="V6" s="71"/>
    </row>
    <row r="7" spans="1:22" s="14" customFormat="1" ht="29.4" thickBot="1" x14ac:dyDescent="0.35">
      <c r="B7" s="11" t="s">
        <v>9</v>
      </c>
      <c r="C7" s="12" t="s">
        <v>10</v>
      </c>
      <c r="D7" s="12" t="s">
        <v>22</v>
      </c>
      <c r="E7" s="12" t="s">
        <v>11</v>
      </c>
      <c r="F7" s="12" t="s">
        <v>12</v>
      </c>
      <c r="G7" s="12" t="s">
        <v>15</v>
      </c>
      <c r="H7" s="12" t="s">
        <v>26</v>
      </c>
      <c r="I7" s="12" t="s">
        <v>27</v>
      </c>
      <c r="J7" s="12" t="s">
        <v>30</v>
      </c>
      <c r="K7" s="13" t="s">
        <v>31</v>
      </c>
      <c r="M7" s="11" t="s">
        <v>9</v>
      </c>
      <c r="N7" s="12" t="s">
        <v>11</v>
      </c>
      <c r="O7" s="12" t="s">
        <v>12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23</v>
      </c>
    </row>
    <row r="8" spans="1:22" x14ac:dyDescent="0.3">
      <c r="B8" s="33">
        <v>15</v>
      </c>
      <c r="C8" s="33">
        <v>30.5</v>
      </c>
      <c r="D8" s="33">
        <f>C8/$C$19</f>
        <v>0.84722222222222221</v>
      </c>
      <c r="E8" s="33">
        <v>6.6019187800000004E-2</v>
      </c>
      <c r="F8" s="33">
        <v>5.2844484617529898E-3</v>
      </c>
      <c r="G8" s="33">
        <f>E8-F8</f>
        <v>6.0734739338247017E-2</v>
      </c>
      <c r="H8" s="34">
        <f>F8/$G$19</f>
        <v>1.7629814360985924E-3</v>
      </c>
      <c r="I8" s="34">
        <f>G8/$G$19</f>
        <v>2.0262136863398811E-2</v>
      </c>
      <c r="J8" s="33"/>
      <c r="K8" s="33"/>
      <c r="M8" s="18">
        <v>47</v>
      </c>
      <c r="N8" s="19">
        <v>5.8121639380727199</v>
      </c>
      <c r="O8" s="19">
        <v>4.1473228867774103E-2</v>
      </c>
      <c r="P8" s="19">
        <f>N8-O8</f>
        <v>5.7706907092049455</v>
      </c>
      <c r="Q8" s="19">
        <f>P8/P16</f>
        <v>0.99691960310715344</v>
      </c>
      <c r="R8" s="19">
        <f t="shared" ref="R8:R16" si="0">P8/Q8</f>
        <v>5.7885216533200072</v>
      </c>
      <c r="S8" s="19">
        <f>R8/R8</f>
        <v>1</v>
      </c>
      <c r="T8" s="19"/>
      <c r="U8" s="19"/>
      <c r="V8" s="20"/>
    </row>
    <row r="9" spans="1:22" x14ac:dyDescent="0.3">
      <c r="B9" s="33">
        <v>16</v>
      </c>
      <c r="C9" s="33">
        <v>31</v>
      </c>
      <c r="D9" s="33">
        <f t="shared" ref="D9:D25" si="1">C9/$C$19</f>
        <v>0.86111111111111116</v>
      </c>
      <c r="E9" s="33">
        <v>0.25904287819999999</v>
      </c>
      <c r="F9" s="33">
        <v>9.0965762621513808E-3</v>
      </c>
      <c r="G9" s="33">
        <f t="shared" ref="G9:G25" si="2">E9-F9</f>
        <v>0.24994630193784861</v>
      </c>
      <c r="H9" s="34">
        <f t="shared" ref="H9:H25" si="3">F9/$G$19</f>
        <v>3.0347717833372687E-3</v>
      </c>
      <c r="I9" s="34">
        <f t="shared" ref="I9:I25" si="4">G9/$G$19</f>
        <v>8.3386316193108517E-2</v>
      </c>
      <c r="J9" s="33"/>
      <c r="K9" s="33"/>
      <c r="M9" s="15">
        <v>48</v>
      </c>
      <c r="N9" s="16">
        <v>4.9576019019476103</v>
      </c>
      <c r="O9" s="16">
        <v>7.7523150899003204E-2</v>
      </c>
      <c r="P9" s="16">
        <f>N9-O9</f>
        <v>4.8800787510486074</v>
      </c>
      <c r="Q9" s="16">
        <f>Q12+(3*(Q8-Q12)/4)</f>
        <v>0.99121700802926216</v>
      </c>
      <c r="R9" s="16">
        <f>P9/Q9</f>
        <v>4.9233202331255201</v>
      </c>
      <c r="S9" s="16">
        <f>R9/$R$8</f>
        <v>0.85053153948240812</v>
      </c>
      <c r="T9" s="16">
        <v>7.10401587301586</v>
      </c>
      <c r="U9" s="16">
        <f>T9/O4</f>
        <v>0.21858510378510337</v>
      </c>
      <c r="V9" s="17"/>
    </row>
    <row r="10" spans="1:22" x14ac:dyDescent="0.3">
      <c r="B10" s="33">
        <v>17</v>
      </c>
      <c r="C10" s="33">
        <v>31.5</v>
      </c>
      <c r="D10" s="33">
        <f t="shared" si="1"/>
        <v>0.875</v>
      </c>
      <c r="E10" s="33">
        <v>0.61488110759999903</v>
      </c>
      <c r="F10" s="33">
        <v>1.2265099894023799E-2</v>
      </c>
      <c r="G10" s="33">
        <f t="shared" si="2"/>
        <v>0.60261600770597523</v>
      </c>
      <c r="H10" s="34">
        <f t="shared" si="3"/>
        <v>4.091844888176998E-3</v>
      </c>
      <c r="I10" s="34">
        <f t="shared" si="4"/>
        <v>0.20104289830258928</v>
      </c>
      <c r="J10" s="33"/>
      <c r="K10" s="33"/>
      <c r="M10" s="15">
        <v>49</v>
      </c>
      <c r="N10" s="16">
        <v>3.48630931978958</v>
      </c>
      <c r="O10" s="16">
        <v>6.54814244438537E-2</v>
      </c>
      <c r="P10" s="16">
        <f t="shared" ref="P10:P11" si="5">N10-O10</f>
        <v>3.4208278953457265</v>
      </c>
      <c r="Q10" s="16">
        <f>Q12+(2*(Q8-Q12)/4)</f>
        <v>0.98551441295137088</v>
      </c>
      <c r="R10" s="16">
        <f t="shared" si="0"/>
        <v>3.4711089461403173</v>
      </c>
      <c r="S10" s="16">
        <f t="shared" ref="S10:S11" si="6">R10/$R$8</f>
        <v>0.59965378969420668</v>
      </c>
      <c r="T10" s="16">
        <v>18.962687500000001</v>
      </c>
      <c r="U10" s="16">
        <f>T10/O4</f>
        <v>0.5834673076923077</v>
      </c>
      <c r="V10" s="17"/>
    </row>
    <row r="11" spans="1:22" x14ac:dyDescent="0.3">
      <c r="B11" s="33">
        <v>18</v>
      </c>
      <c r="C11" s="33">
        <v>32</v>
      </c>
      <c r="D11" s="33">
        <f t="shared" si="1"/>
        <v>0.88888888888888884</v>
      </c>
      <c r="E11" s="33">
        <v>1.1421196038999999</v>
      </c>
      <c r="F11" s="33">
        <v>1.7083235390836601E-2</v>
      </c>
      <c r="G11" s="33">
        <f t="shared" si="2"/>
        <v>1.1250363685091633</v>
      </c>
      <c r="H11" s="34">
        <f t="shared" si="3"/>
        <v>5.6992564277098976E-3</v>
      </c>
      <c r="I11" s="34">
        <f t="shared" si="4"/>
        <v>0.37533117163933477</v>
      </c>
      <c r="J11" s="33"/>
      <c r="K11" s="33"/>
      <c r="M11" s="15">
        <v>50</v>
      </c>
      <c r="N11" s="16">
        <v>2.3362194433745098</v>
      </c>
      <c r="O11" s="16">
        <v>6.4487364706644401E-2</v>
      </c>
      <c r="P11" s="16">
        <f t="shared" si="5"/>
        <v>2.2717320786678652</v>
      </c>
      <c r="Q11" s="16">
        <f>Q12+(1*(Q8-Q12)/4)</f>
        <v>0.97981181787347971</v>
      </c>
      <c r="R11" s="16">
        <f t="shared" si="0"/>
        <v>2.3185391696931008</v>
      </c>
      <c r="S11" s="16">
        <f t="shared" si="6"/>
        <v>0.40054081310437917</v>
      </c>
      <c r="T11" s="16">
        <v>32.5103235294117</v>
      </c>
      <c r="U11" s="16">
        <f>T11/O4</f>
        <v>1.0003176470588215</v>
      </c>
      <c r="V11" s="17"/>
    </row>
    <row r="12" spans="1:22" x14ac:dyDescent="0.3">
      <c r="B12" s="33">
        <v>19</v>
      </c>
      <c r="C12" s="33">
        <v>32.5</v>
      </c>
      <c r="D12" s="33">
        <f t="shared" si="1"/>
        <v>0.90277777777777779</v>
      </c>
      <c r="E12" s="33">
        <v>1.5129037947999999</v>
      </c>
      <c r="F12" s="33">
        <v>2.7465717112350602E-2</v>
      </c>
      <c r="G12" s="33">
        <f t="shared" si="2"/>
        <v>1.4854380776876492</v>
      </c>
      <c r="H12" s="34">
        <f t="shared" si="3"/>
        <v>9.1630280337991702E-3</v>
      </c>
      <c r="I12" s="34">
        <f t="shared" si="4"/>
        <v>0.49556728093599006</v>
      </c>
      <c r="J12" s="33"/>
      <c r="K12" s="33"/>
      <c r="M12" s="21">
        <v>51</v>
      </c>
      <c r="N12" s="22">
        <v>5.6761374589739102</v>
      </c>
      <c r="O12" s="22">
        <v>3.74851301229236E-2</v>
      </c>
      <c r="P12" s="22">
        <f>N12-O12</f>
        <v>5.6386523288509869</v>
      </c>
      <c r="Q12" s="22">
        <f>P12/P16</f>
        <v>0.97410922279558843</v>
      </c>
      <c r="R12" s="22">
        <f t="shared" si="0"/>
        <v>5.7885216533200072</v>
      </c>
      <c r="S12" s="22">
        <f>R12/R8</f>
        <v>1</v>
      </c>
      <c r="T12" s="22"/>
      <c r="U12" s="22"/>
      <c r="V12" s="23"/>
    </row>
    <row r="13" spans="1:22" x14ac:dyDescent="0.3">
      <c r="B13" s="33">
        <v>20</v>
      </c>
      <c r="C13" s="33">
        <v>33</v>
      </c>
      <c r="D13" s="33">
        <f t="shared" si="1"/>
        <v>0.91666666666666663</v>
      </c>
      <c r="E13" s="33">
        <v>1.7574438107999999</v>
      </c>
      <c r="F13" s="33">
        <v>3.5129113308366398E-2</v>
      </c>
      <c r="G13" s="33">
        <f t="shared" si="2"/>
        <v>1.7223146974916335</v>
      </c>
      <c r="H13" s="34">
        <f t="shared" si="3"/>
        <v>1.1719666693221853E-2</v>
      </c>
      <c r="I13" s="34">
        <f t="shared" si="4"/>
        <v>0.57459332998968382</v>
      </c>
      <c r="J13" s="33"/>
      <c r="K13" s="33"/>
      <c r="M13" s="15">
        <v>52</v>
      </c>
      <c r="N13" s="16">
        <v>1.1966478660283699</v>
      </c>
      <c r="O13" s="16">
        <v>6.7737117961129495E-2</v>
      </c>
      <c r="P13" s="16">
        <f t="shared" ref="P13:P15" si="7">N13-O13</f>
        <v>1.1289107480672405</v>
      </c>
      <c r="Q13" s="16">
        <f>Q16+(3*(Q12-Q16)/4)</f>
        <v>0.98058191709669129</v>
      </c>
      <c r="R13" s="16">
        <f>P13/Q13</f>
        <v>1.1512661292079722</v>
      </c>
      <c r="S13" s="16">
        <f t="shared" ref="S13:S15" si="8">R13/$R$8</f>
        <v>0.19888776412327375</v>
      </c>
      <c r="T13" s="16">
        <v>56.552054054053997</v>
      </c>
      <c r="U13" s="16">
        <f>T13/O4</f>
        <v>1.7400632016631998</v>
      </c>
      <c r="V13" s="17"/>
    </row>
    <row r="14" spans="1:22" x14ac:dyDescent="0.3">
      <c r="B14" s="33">
        <v>21</v>
      </c>
      <c r="C14" s="33">
        <v>33.5</v>
      </c>
      <c r="D14" s="33">
        <f t="shared" si="1"/>
        <v>0.93055555555555558</v>
      </c>
      <c r="E14" s="33">
        <v>2.1244114699000001</v>
      </c>
      <c r="F14" s="33">
        <v>4.6295822923506001E-2</v>
      </c>
      <c r="G14" s="33">
        <f t="shared" si="2"/>
        <v>2.0781156469764941</v>
      </c>
      <c r="H14" s="34">
        <f t="shared" si="3"/>
        <v>1.5445069996192884E-2</v>
      </c>
      <c r="I14" s="34">
        <f t="shared" si="4"/>
        <v>0.69329454799342238</v>
      </c>
      <c r="J14" s="33"/>
      <c r="K14" s="33"/>
      <c r="M14" s="15">
        <v>53</v>
      </c>
      <c r="N14" s="16">
        <v>0.58808914672089496</v>
      </c>
      <c r="O14" s="16">
        <v>6.5293401462790501E-2</v>
      </c>
      <c r="P14" s="16">
        <f t="shared" si="7"/>
        <v>0.52279574525810446</v>
      </c>
      <c r="Q14" s="16">
        <f>Q16+(2*(Q12-Q16)/4)</f>
        <v>0.98705461139779427</v>
      </c>
      <c r="R14" s="16">
        <f t="shared" si="0"/>
        <v>0.52965230010704223</v>
      </c>
      <c r="S14" s="16">
        <f t="shared" si="8"/>
        <v>9.1500443779675603E-2</v>
      </c>
      <c r="T14" s="16">
        <v>83.925373134328296</v>
      </c>
      <c r="U14" s="16">
        <f>T14/O4</f>
        <v>2.5823191733639477</v>
      </c>
      <c r="V14" s="17"/>
    </row>
    <row r="15" spans="1:22" x14ac:dyDescent="0.3">
      <c r="B15" s="33">
        <v>22</v>
      </c>
      <c r="C15" s="33">
        <v>34</v>
      </c>
      <c r="D15" s="33">
        <f t="shared" si="1"/>
        <v>0.94444444444444442</v>
      </c>
      <c r="E15" s="33">
        <v>2.3247500163999999</v>
      </c>
      <c r="F15" s="33">
        <v>5.72559775458166E-2</v>
      </c>
      <c r="G15" s="33">
        <f t="shared" si="2"/>
        <v>2.2674940388541831</v>
      </c>
      <c r="H15" s="34">
        <f t="shared" si="3"/>
        <v>1.9101563058005047E-2</v>
      </c>
      <c r="I15" s="34">
        <f t="shared" si="4"/>
        <v>0.75647438439357084</v>
      </c>
      <c r="J15" s="33"/>
      <c r="K15" s="33"/>
      <c r="M15" s="15">
        <v>54</v>
      </c>
      <c r="N15" s="16">
        <v>0.29044006954000001</v>
      </c>
      <c r="O15" s="16">
        <v>6.69489587252491E-2</v>
      </c>
      <c r="P15" s="16">
        <f t="shared" si="7"/>
        <v>0.22349111081475093</v>
      </c>
      <c r="Q15" s="16">
        <f>Q16+(1*(Q12-Q16)/4)</f>
        <v>0.99352730569889713</v>
      </c>
      <c r="R15" s="16">
        <f t="shared" si="0"/>
        <v>0.22494712478741188</v>
      </c>
      <c r="S15" s="16">
        <f t="shared" si="8"/>
        <v>3.8860893723770287E-2</v>
      </c>
      <c r="T15" s="16">
        <v>102.307233333333</v>
      </c>
      <c r="U15" s="16">
        <f>T15/O4</f>
        <v>3.1479148717948617</v>
      </c>
      <c r="V15" s="17"/>
    </row>
    <row r="16" spans="1:22" ht="15" thickBot="1" x14ac:dyDescent="0.35">
      <c r="A16" s="28"/>
      <c r="B16" s="33">
        <v>23</v>
      </c>
      <c r="C16" s="33">
        <v>34.5</v>
      </c>
      <c r="D16" s="33">
        <f t="shared" si="1"/>
        <v>0.95833333333333337</v>
      </c>
      <c r="E16" s="33">
        <v>2.5845532222999998</v>
      </c>
      <c r="F16" s="33">
        <v>6.7520565485258893E-2</v>
      </c>
      <c r="G16" s="33">
        <f t="shared" si="2"/>
        <v>2.5170326568147408</v>
      </c>
      <c r="H16" s="34">
        <f t="shared" si="3"/>
        <v>2.2526003303266755E-2</v>
      </c>
      <c r="I16" s="34">
        <f t="shared" si="4"/>
        <v>0.83972469031257779</v>
      </c>
      <c r="J16" s="33"/>
      <c r="K16" s="33"/>
      <c r="L16" s="28"/>
      <c r="M16" s="24">
        <v>55</v>
      </c>
      <c r="N16" s="25">
        <v>5.81986451506818</v>
      </c>
      <c r="O16" s="25">
        <v>3.1342861748172697E-2</v>
      </c>
      <c r="P16" s="25">
        <f>N16-O16</f>
        <v>5.7885216533200072</v>
      </c>
      <c r="Q16" s="25">
        <f>P16/P16</f>
        <v>1</v>
      </c>
      <c r="R16" s="25">
        <f t="shared" si="0"/>
        <v>5.7885216533200072</v>
      </c>
      <c r="S16" s="25">
        <f>R16/R8</f>
        <v>1</v>
      </c>
      <c r="T16" s="25"/>
      <c r="U16" s="25"/>
      <c r="V16" s="26"/>
    </row>
    <row r="17" spans="2:23" ht="15" thickBot="1" x14ac:dyDescent="0.35">
      <c r="B17" s="33">
        <v>24</v>
      </c>
      <c r="C17" s="33">
        <v>35</v>
      </c>
      <c r="D17" s="33">
        <f t="shared" si="1"/>
        <v>0.97222222222222221</v>
      </c>
      <c r="E17" s="33">
        <v>2.7998367512</v>
      </c>
      <c r="F17" s="33">
        <v>8.3087108650995903E-2</v>
      </c>
      <c r="G17" s="33">
        <f t="shared" si="2"/>
        <v>2.7167496425490039</v>
      </c>
      <c r="H17" s="34">
        <f t="shared" si="3"/>
        <v>2.771926553754693E-2</v>
      </c>
      <c r="I17" s="34">
        <f t="shared" si="4"/>
        <v>0.90635365658435274</v>
      </c>
      <c r="J17" s="33"/>
      <c r="K17" s="33"/>
    </row>
    <row r="18" spans="2:23" ht="15" thickBot="1" x14ac:dyDescent="0.35">
      <c r="B18" s="33">
        <v>25</v>
      </c>
      <c r="C18" s="33">
        <v>35.5</v>
      </c>
      <c r="D18" s="33">
        <f t="shared" si="1"/>
        <v>0.98611111111111116</v>
      </c>
      <c r="E18" s="33">
        <v>2.9314875162999998</v>
      </c>
      <c r="F18" s="33">
        <v>0.102136454846215</v>
      </c>
      <c r="G18" s="33">
        <f t="shared" si="2"/>
        <v>2.8293510614537847</v>
      </c>
      <c r="H18" s="34">
        <f t="shared" si="3"/>
        <v>3.4074449802291573E-2</v>
      </c>
      <c r="I18" s="34">
        <f t="shared" si="4"/>
        <v>0.94391939549623105</v>
      </c>
      <c r="J18" s="33"/>
      <c r="K18" s="33"/>
      <c r="M18" s="69" t="s">
        <v>33</v>
      </c>
      <c r="N18" s="70"/>
      <c r="O18" s="70"/>
      <c r="P18" s="70"/>
      <c r="Q18" s="70"/>
      <c r="R18" s="70"/>
      <c r="S18" s="70"/>
      <c r="T18" s="70"/>
      <c r="U18" s="70"/>
      <c r="V18" s="70"/>
      <c r="W18" s="71"/>
    </row>
    <row r="19" spans="2:23" ht="29.4" thickBot="1" x14ac:dyDescent="0.35">
      <c r="B19" s="38">
        <v>26</v>
      </c>
      <c r="C19" s="38">
        <v>36</v>
      </c>
      <c r="D19" s="38">
        <f t="shared" si="1"/>
        <v>1</v>
      </c>
      <c r="E19" s="38">
        <v>3.1238757707999998</v>
      </c>
      <c r="F19" s="38">
        <v>0.12642590913426199</v>
      </c>
      <c r="G19" s="38">
        <f t="shared" si="2"/>
        <v>2.9974498616657379</v>
      </c>
      <c r="H19" s="39">
        <f t="shared" si="3"/>
        <v>4.2177822805684828E-2</v>
      </c>
      <c r="I19" s="39">
        <f t="shared" si="4"/>
        <v>1</v>
      </c>
      <c r="J19" s="38">
        <v>3.7499999999999999E-2</v>
      </c>
      <c r="K19" s="38">
        <v>2.5499999999999998E-2</v>
      </c>
      <c r="M19" s="11" t="s">
        <v>9</v>
      </c>
      <c r="N19" s="12" t="s">
        <v>11</v>
      </c>
      <c r="O19" s="12" t="s">
        <v>12</v>
      </c>
      <c r="P19" s="12" t="s">
        <v>15</v>
      </c>
      <c r="Q19" s="12" t="s">
        <v>16</v>
      </c>
      <c r="R19" s="12" t="s">
        <v>17</v>
      </c>
      <c r="S19" s="12" t="s">
        <v>18</v>
      </c>
      <c r="T19" s="12" t="s">
        <v>19</v>
      </c>
      <c r="U19" s="12" t="s">
        <v>20</v>
      </c>
      <c r="V19" s="12" t="s">
        <v>23</v>
      </c>
      <c r="W19" s="13" t="s">
        <v>52</v>
      </c>
    </row>
    <row r="20" spans="2:23" x14ac:dyDescent="0.3">
      <c r="B20" s="33">
        <v>27</v>
      </c>
      <c r="C20" s="33">
        <v>36.5</v>
      </c>
      <c r="D20" s="33">
        <f t="shared" si="1"/>
        <v>1.0138888888888888</v>
      </c>
      <c r="E20" s="35">
        <v>3.0888964442</v>
      </c>
      <c r="F20" s="35">
        <v>0.15871838249282799</v>
      </c>
      <c r="G20" s="33">
        <f t="shared" si="2"/>
        <v>2.930178061707172</v>
      </c>
      <c r="H20" s="34">
        <f t="shared" si="3"/>
        <v>5.2951138406907419E-2</v>
      </c>
      <c r="I20" s="34">
        <f t="shared" si="4"/>
        <v>0.97755698908632227</v>
      </c>
      <c r="J20" s="35"/>
      <c r="K20" s="35"/>
      <c r="M20" s="18">
        <v>55</v>
      </c>
      <c r="N20" s="19">
        <v>5.81986451506818</v>
      </c>
      <c r="O20" s="19">
        <v>3.1342861748172697E-2</v>
      </c>
      <c r="P20" s="19">
        <f>N20-O20</f>
        <v>5.7885216533200072</v>
      </c>
      <c r="Q20" s="19">
        <f>P20/P20</f>
        <v>1</v>
      </c>
      <c r="R20" s="19">
        <f t="shared" ref="R20" si="9">P20/Q20</f>
        <v>5.7885216533200072</v>
      </c>
      <c r="S20" s="19">
        <f>R20/R20</f>
        <v>1</v>
      </c>
      <c r="T20" s="19"/>
      <c r="U20" s="19"/>
      <c r="V20" s="20"/>
      <c r="W20" s="20"/>
    </row>
    <row r="21" spans="2:23" x14ac:dyDescent="0.3">
      <c r="B21" s="33">
        <v>28</v>
      </c>
      <c r="C21" s="33">
        <v>37</v>
      </c>
      <c r="D21" s="33">
        <f t="shared" si="1"/>
        <v>1.0277777777777777</v>
      </c>
      <c r="E21" s="35">
        <v>3.0564608193999998</v>
      </c>
      <c r="F21" s="35">
        <v>0.191866183568525</v>
      </c>
      <c r="G21" s="33">
        <f t="shared" si="2"/>
        <v>2.8645946358314749</v>
      </c>
      <c r="H21" s="34">
        <f t="shared" si="3"/>
        <v>6.4009805809362705E-2</v>
      </c>
      <c r="I21" s="34">
        <f t="shared" si="4"/>
        <v>0.95567724833921563</v>
      </c>
      <c r="J21" s="35"/>
      <c r="K21" s="35"/>
      <c r="M21" s="15">
        <v>56</v>
      </c>
      <c r="N21" s="16"/>
      <c r="O21" s="16"/>
      <c r="P21" s="16"/>
      <c r="Q21" s="16">
        <f>Q24+(3*(Q20-Q24)/4)</f>
        <v>0.98587776241475344</v>
      </c>
      <c r="R21" s="16">
        <f>P21/Q21</f>
        <v>0</v>
      </c>
      <c r="S21" s="16">
        <f>R21/$R$20</f>
        <v>0</v>
      </c>
      <c r="T21" s="16"/>
      <c r="U21" s="16"/>
      <c r="V21" s="17"/>
      <c r="W21" s="17"/>
    </row>
    <row r="22" spans="2:23" x14ac:dyDescent="0.3">
      <c r="B22" s="33">
        <v>29</v>
      </c>
      <c r="C22" s="33">
        <v>37.5</v>
      </c>
      <c r="D22" s="33">
        <f t="shared" si="1"/>
        <v>1.0416666666666667</v>
      </c>
      <c r="E22" s="35">
        <v>2.9957233300000001</v>
      </c>
      <c r="F22" s="35">
        <v>0.231842493298406</v>
      </c>
      <c r="G22" s="33">
        <f t="shared" si="2"/>
        <v>2.7638808367015941</v>
      </c>
      <c r="H22" s="34">
        <f t="shared" si="3"/>
        <v>7.7346579258398968E-2</v>
      </c>
      <c r="I22" s="34">
        <f t="shared" si="4"/>
        <v>0.92207742055964026</v>
      </c>
      <c r="J22" s="35"/>
      <c r="K22" s="35"/>
      <c r="M22" s="15">
        <v>57</v>
      </c>
      <c r="N22" s="16">
        <v>8.5877175040712608</v>
      </c>
      <c r="O22" s="16">
        <v>1.2802858351494899E-2</v>
      </c>
      <c r="P22" s="16">
        <f t="shared" ref="P22:P23" si="10">N22-O22</f>
        <v>8.5749146457197654</v>
      </c>
      <c r="Q22" s="16">
        <f>Q24+(2*(Q20-Q24)/4)</f>
        <v>0.971755524829507</v>
      </c>
      <c r="R22" s="16">
        <f>P22/Q22</f>
        <v>8.8241480769808032</v>
      </c>
      <c r="S22" s="16">
        <f>R22/$R$20</f>
        <v>1.5244217099748969</v>
      </c>
      <c r="T22" s="16">
        <v>-23.283701149425301</v>
      </c>
      <c r="U22" s="16">
        <f>T22/O4</f>
        <v>-0.71642157382847083</v>
      </c>
      <c r="V22" s="17"/>
      <c r="W22" s="17"/>
    </row>
    <row r="23" spans="2:23" x14ac:dyDescent="0.3">
      <c r="B23" s="33">
        <v>30</v>
      </c>
      <c r="C23" s="33">
        <v>38</v>
      </c>
      <c r="D23" s="33">
        <f t="shared" si="1"/>
        <v>1.0555555555555556</v>
      </c>
      <c r="E23" s="35">
        <v>2.9642413485999999</v>
      </c>
      <c r="F23" s="35">
        <v>0.29024858956653299</v>
      </c>
      <c r="G23" s="33">
        <f t="shared" si="2"/>
        <v>2.6739927590334669</v>
      </c>
      <c r="H23" s="34">
        <f t="shared" si="3"/>
        <v>9.6831841385742648E-2</v>
      </c>
      <c r="I23" s="34">
        <f t="shared" si="4"/>
        <v>0.89208923666448925</v>
      </c>
      <c r="J23" s="35"/>
      <c r="K23" s="35"/>
      <c r="M23" s="15">
        <v>58</v>
      </c>
      <c r="N23" s="16">
        <v>7.0992567433708098</v>
      </c>
      <c r="O23" s="16">
        <v>1.22122788933554E-2</v>
      </c>
      <c r="P23" s="16">
        <f t="shared" si="10"/>
        <v>7.0870444644774544</v>
      </c>
      <c r="Q23" s="16">
        <f>Q24+(1*(Q20-Q24)/4)</f>
        <v>0.95763328724426056</v>
      </c>
      <c r="R23" s="16">
        <f t="shared" ref="R23:R24" si="11">P23/Q23</f>
        <v>7.4005828315257629</v>
      </c>
      <c r="S23" s="16">
        <f t="shared" ref="S23" si="12">R23/$R$20</f>
        <v>1.2784927265981907</v>
      </c>
      <c r="T23" s="16">
        <v>-7.8049416342412403</v>
      </c>
      <c r="U23" s="16">
        <f>T23/O4</f>
        <v>-0.24015205028434586</v>
      </c>
      <c r="V23" s="17"/>
      <c r="W23" s="17"/>
    </row>
    <row r="24" spans="2:23" x14ac:dyDescent="0.3">
      <c r="B24" s="33">
        <v>31</v>
      </c>
      <c r="C24" s="33">
        <v>38.5</v>
      </c>
      <c r="D24" s="33">
        <f t="shared" si="1"/>
        <v>1.0694444444444444</v>
      </c>
      <c r="E24" s="35">
        <v>2.8335442269</v>
      </c>
      <c r="F24" s="35">
        <v>0.34075947308565602</v>
      </c>
      <c r="G24" s="33">
        <f t="shared" si="2"/>
        <v>2.4927847538143437</v>
      </c>
      <c r="H24" s="34">
        <f t="shared" si="3"/>
        <v>0.11368312692853175</v>
      </c>
      <c r="I24" s="34">
        <f t="shared" si="4"/>
        <v>0.83163517952192112</v>
      </c>
      <c r="J24" s="35"/>
      <c r="K24" s="35"/>
      <c r="M24" s="21">
        <v>59</v>
      </c>
      <c r="N24" s="22">
        <v>5.4867441416380904</v>
      </c>
      <c r="O24" s="22">
        <v>2.5210000540199302E-2</v>
      </c>
      <c r="P24" s="22">
        <f>N24-O24</f>
        <v>5.461534141097891</v>
      </c>
      <c r="Q24" s="22">
        <f>P24/P20</f>
        <v>0.943511049659014</v>
      </c>
      <c r="R24" s="22">
        <f t="shared" si="11"/>
        <v>5.7885216533200072</v>
      </c>
      <c r="S24" s="22">
        <f>R24/R20</f>
        <v>1</v>
      </c>
      <c r="T24" s="22"/>
      <c r="U24" s="22"/>
      <c r="V24" s="23"/>
      <c r="W24" s="23"/>
    </row>
    <row r="25" spans="2:23" x14ac:dyDescent="0.3">
      <c r="B25" s="33">
        <v>32</v>
      </c>
      <c r="C25" s="33">
        <v>39</v>
      </c>
      <c r="D25" s="33">
        <f t="shared" si="1"/>
        <v>1.0833333333333333</v>
      </c>
      <c r="E25" s="35">
        <v>2.7343290865999998</v>
      </c>
      <c r="F25" s="35">
        <v>0.40124979239641301</v>
      </c>
      <c r="G25" s="33">
        <f t="shared" si="2"/>
        <v>2.333079294203587</v>
      </c>
      <c r="H25" s="34">
        <f t="shared" si="3"/>
        <v>0.13386372113441494</v>
      </c>
      <c r="I25" s="34">
        <f t="shared" si="4"/>
        <v>0.77835473548406642</v>
      </c>
      <c r="J25" s="35"/>
      <c r="K25" s="35"/>
      <c r="M25" s="15">
        <v>60</v>
      </c>
      <c r="N25" s="16">
        <v>7.6968527021864004</v>
      </c>
      <c r="O25" s="16">
        <v>1.15889890378737E-2</v>
      </c>
      <c r="P25" s="16">
        <f t="shared" ref="P25:P27" si="13">N25-O25</f>
        <v>7.6852637131485269</v>
      </c>
      <c r="Q25" s="16">
        <f>Q28+(3*(Q24-Q28)/4)</f>
        <v>0.93200690576111389</v>
      </c>
      <c r="R25" s="16">
        <f>P25/Q25</f>
        <v>8.2459300093623611</v>
      </c>
      <c r="S25" s="16">
        <f>R25/$R$20</f>
        <v>1.4245312539572013</v>
      </c>
      <c r="T25" s="16">
        <v>-19.644747572815501</v>
      </c>
      <c r="U25" s="16">
        <f>T25/O4</f>
        <v>-0.60445377147124613</v>
      </c>
      <c r="V25" s="17"/>
      <c r="W25" s="17"/>
    </row>
    <row r="26" spans="2:23" ht="15" thickBot="1" x14ac:dyDescent="0.35">
      <c r="H26" s="27"/>
      <c r="I26" s="27"/>
      <c r="M26" s="15">
        <v>61</v>
      </c>
      <c r="N26" s="16">
        <v>7.4340570852697603</v>
      </c>
      <c r="O26" s="16">
        <v>1.23211216345514E-2</v>
      </c>
      <c r="P26" s="16">
        <f t="shared" si="13"/>
        <v>7.4217359636352089</v>
      </c>
      <c r="Q26" s="16">
        <f>Q28+(2*(Q24-Q28)/4)</f>
        <v>0.92050276186321378</v>
      </c>
      <c r="R26" s="16">
        <f t="shared" ref="R26:R28" si="14">P26/Q26</f>
        <v>8.0626982026785861</v>
      </c>
      <c r="S26" s="16">
        <f t="shared" ref="S26:S27" si="15">R26/$R$20</f>
        <v>1.3928769184190966</v>
      </c>
      <c r="T26" s="16">
        <v>-15.6777829457364</v>
      </c>
      <c r="U26" s="16">
        <f>T26/O4</f>
        <v>-0.48239332140727387</v>
      </c>
      <c r="V26" s="17"/>
      <c r="W26" s="17"/>
    </row>
    <row r="27" spans="2:23" ht="15" thickBot="1" x14ac:dyDescent="0.35">
      <c r="B27" s="69" t="s">
        <v>37</v>
      </c>
      <c r="C27" s="70"/>
      <c r="D27" s="70"/>
      <c r="E27" s="70"/>
      <c r="F27" s="70"/>
      <c r="G27" s="70"/>
      <c r="H27" s="70"/>
      <c r="I27" s="71"/>
      <c r="M27" s="15">
        <v>62</v>
      </c>
      <c r="N27" s="16">
        <v>6.4101551860660102</v>
      </c>
      <c r="O27" s="16">
        <v>9.1232021292358603E-3</v>
      </c>
      <c r="P27" s="16">
        <f t="shared" si="13"/>
        <v>6.4010319839367744</v>
      </c>
      <c r="Q27" s="16">
        <f>Q28+(1*(Q24-Q28)/4)</f>
        <v>0.90899861796531356</v>
      </c>
      <c r="R27" s="16">
        <f t="shared" si="14"/>
        <v>7.0418500726268771</v>
      </c>
      <c r="S27" s="16">
        <f t="shared" si="15"/>
        <v>1.2165196045501572</v>
      </c>
      <c r="T27" s="16">
        <v>-3.9100310679611501</v>
      </c>
      <c r="U27" s="16">
        <f>T27/O4</f>
        <v>-0.12030864824495846</v>
      </c>
      <c r="V27" s="17"/>
      <c r="W27" s="17"/>
    </row>
    <row r="28" spans="2:23" ht="29.4" thickBot="1" x14ac:dyDescent="0.35">
      <c r="B28" s="11" t="s">
        <v>9</v>
      </c>
      <c r="C28" s="12" t="s">
        <v>10</v>
      </c>
      <c r="D28" s="12" t="s">
        <v>22</v>
      </c>
      <c r="E28" s="12" t="s">
        <v>11</v>
      </c>
      <c r="F28" s="12" t="s">
        <v>12</v>
      </c>
      <c r="G28" s="13" t="s">
        <v>15</v>
      </c>
      <c r="H28" s="12" t="s">
        <v>30</v>
      </c>
      <c r="I28" s="13" t="s">
        <v>31</v>
      </c>
      <c r="M28" s="24">
        <v>63</v>
      </c>
      <c r="N28" s="25">
        <v>5.2188083232736098</v>
      </c>
      <c r="O28" s="25">
        <v>2.3642126399335502E-2</v>
      </c>
      <c r="P28" s="25">
        <f>N28-O28</f>
        <v>5.1951661968742746</v>
      </c>
      <c r="Q28" s="25">
        <f>P28/P20</f>
        <v>0.89749447406741345</v>
      </c>
      <c r="R28" s="25">
        <f t="shared" si="14"/>
        <v>5.7885216533200072</v>
      </c>
      <c r="S28" s="25">
        <f>R28/R20</f>
        <v>1</v>
      </c>
      <c r="T28" s="25"/>
      <c r="U28" s="25"/>
      <c r="V28" s="26"/>
      <c r="W28" s="26"/>
    </row>
    <row r="29" spans="2:23" x14ac:dyDescent="0.3">
      <c r="B29" s="1">
        <v>46</v>
      </c>
      <c r="C29" s="1">
        <v>32.5</v>
      </c>
      <c r="D29" s="1">
        <v>1</v>
      </c>
      <c r="E29" s="1">
        <v>2.3813527665000001</v>
      </c>
      <c r="F29" s="1">
        <v>3.8174898368525903E-2</v>
      </c>
      <c r="G29" s="1">
        <f>E29-F29</f>
        <v>2.3431778681314741</v>
      </c>
      <c r="H29" s="1">
        <v>3.6999999999999998E-2</v>
      </c>
      <c r="I29" s="1">
        <v>2.9499999999999998E-2</v>
      </c>
    </row>
    <row r="30" spans="2:23" ht="15" thickBot="1" x14ac:dyDescent="0.35"/>
    <row r="31" spans="2:23" ht="15" thickBot="1" x14ac:dyDescent="0.35">
      <c r="B31" s="69" t="s">
        <v>28</v>
      </c>
      <c r="C31" s="70"/>
      <c r="D31" s="70"/>
      <c r="E31" s="70"/>
      <c r="F31" s="70"/>
      <c r="G31" s="71"/>
      <c r="H31"/>
      <c r="I31"/>
    </row>
    <row r="32" spans="2:23" ht="29.4" thickBot="1" x14ac:dyDescent="0.35">
      <c r="B32" s="11" t="s">
        <v>9</v>
      </c>
      <c r="C32" s="12" t="s">
        <v>10</v>
      </c>
      <c r="D32" s="12" t="s">
        <v>22</v>
      </c>
      <c r="E32" s="12" t="s">
        <v>11</v>
      </c>
      <c r="F32" s="12" t="s">
        <v>12</v>
      </c>
      <c r="G32" s="13" t="s">
        <v>15</v>
      </c>
      <c r="H32"/>
      <c r="I32"/>
    </row>
    <row r="33" spans="2:7" x14ac:dyDescent="0.3">
      <c r="B33" s="1">
        <v>47</v>
      </c>
      <c r="C33" s="1">
        <v>32.5</v>
      </c>
      <c r="D33" s="1">
        <v>1</v>
      </c>
      <c r="E33" s="1">
        <v>5.8121639380727199</v>
      </c>
      <c r="F33" s="1">
        <v>4.1473228867774103E-2</v>
      </c>
      <c r="G33" s="1">
        <f>E33-F33</f>
        <v>5.7706907092049455</v>
      </c>
    </row>
    <row r="54" spans="2:11" ht="15" thickBot="1" x14ac:dyDescent="0.35"/>
    <row r="55" spans="2:11" ht="15" thickBot="1" x14ac:dyDescent="0.35">
      <c r="B55" s="69" t="s">
        <v>13</v>
      </c>
      <c r="C55" s="70"/>
      <c r="D55" s="70"/>
      <c r="E55" s="70"/>
      <c r="F55" s="70"/>
      <c r="G55" s="70"/>
      <c r="H55" s="70"/>
      <c r="I55" s="70"/>
      <c r="J55" s="70"/>
      <c r="K55" s="71"/>
    </row>
    <row r="56" spans="2:11" ht="29.4" thickBot="1" x14ac:dyDescent="0.35">
      <c r="B56" s="11" t="s">
        <v>9</v>
      </c>
      <c r="C56" s="12" t="s">
        <v>10</v>
      </c>
      <c r="D56" s="12" t="s">
        <v>22</v>
      </c>
      <c r="E56" s="12" t="s">
        <v>11</v>
      </c>
      <c r="F56" s="12" t="s">
        <v>12</v>
      </c>
      <c r="G56" s="12" t="s">
        <v>15</v>
      </c>
      <c r="H56" s="12" t="s">
        <v>26</v>
      </c>
      <c r="I56" s="12" t="s">
        <v>27</v>
      </c>
      <c r="J56" s="12" t="s">
        <v>30</v>
      </c>
      <c r="K56" s="13" t="s">
        <v>31</v>
      </c>
    </row>
    <row r="57" spans="2:11" x14ac:dyDescent="0.3">
      <c r="B57" s="31">
        <v>1</v>
      </c>
      <c r="C57" s="31">
        <v>29.5</v>
      </c>
      <c r="D57" s="31">
        <f>C57/$O$4</f>
        <v>0.90769230769230769</v>
      </c>
      <c r="E57" s="31">
        <v>2.3619548372999901</v>
      </c>
      <c r="F57" s="31">
        <v>4.2066859876494E-2</v>
      </c>
      <c r="G57" s="31">
        <f>E57-F57</f>
        <v>2.319887977423496</v>
      </c>
      <c r="H57" s="32">
        <f>F57/$C$4</f>
        <v>1.7952909358110093E-2</v>
      </c>
      <c r="I57" s="32">
        <f>G57/$C$4</f>
        <v>0.99006055365035084</v>
      </c>
      <c r="J57" s="31"/>
      <c r="K57" s="31"/>
    </row>
    <row r="58" spans="2:11" x14ac:dyDescent="0.3">
      <c r="B58" s="31">
        <v>2</v>
      </c>
      <c r="C58" s="31">
        <v>30</v>
      </c>
      <c r="D58" s="31">
        <f t="shared" ref="D58:D59" si="16">C58/$O$4</f>
        <v>0.92307692307692313</v>
      </c>
      <c r="E58" s="31">
        <v>3.1060679000000002</v>
      </c>
      <c r="F58" s="31">
        <v>5.1317966192828697E-2</v>
      </c>
      <c r="G58" s="31">
        <f t="shared" ref="G58:G68" si="17">E58-F58</f>
        <v>3.0547499338071713</v>
      </c>
      <c r="H58" s="32">
        <f t="shared" ref="H58:H68" si="18">F58/$C$4</f>
        <v>2.190101182278207E-2</v>
      </c>
      <c r="I58" s="32">
        <f t="shared" ref="I58" si="19">G58/$C$4</f>
        <v>1.3036782121210149</v>
      </c>
      <c r="J58" s="31"/>
      <c r="K58" s="31"/>
    </row>
    <row r="59" spans="2:11" x14ac:dyDescent="0.3">
      <c r="B59" s="31">
        <v>3</v>
      </c>
      <c r="C59" s="31">
        <v>30.5</v>
      </c>
      <c r="D59" s="31">
        <f t="shared" si="16"/>
        <v>0.93846153846153846</v>
      </c>
      <c r="E59" s="31">
        <v>3.5166015926999901</v>
      </c>
      <c r="F59" s="31">
        <v>4.8597800146613503E-2</v>
      </c>
      <c r="G59" s="31">
        <f t="shared" si="17"/>
        <v>3.4680037925533767</v>
      </c>
      <c r="H59" s="32">
        <f t="shared" si="18"/>
        <v>2.0740124259268019E-2</v>
      </c>
      <c r="I59" s="32">
        <f>G59/$C$4</f>
        <v>1.4800429108349658</v>
      </c>
      <c r="J59" s="31"/>
      <c r="K59" s="31"/>
    </row>
    <row r="60" spans="2:11" x14ac:dyDescent="0.3">
      <c r="B60" s="31">
        <v>4</v>
      </c>
      <c r="C60" s="31">
        <v>31</v>
      </c>
      <c r="D60" s="31">
        <f>C60/$O$4</f>
        <v>0.9538461538461539</v>
      </c>
      <c r="E60" s="31">
        <v>3.5207353529000001</v>
      </c>
      <c r="F60" s="31">
        <v>7.1904101506772899E-2</v>
      </c>
      <c r="G60" s="31">
        <f t="shared" si="17"/>
        <v>3.4488312513932273</v>
      </c>
      <c r="H60" s="32">
        <f t="shared" si="18"/>
        <v>3.0686574196824228E-2</v>
      </c>
      <c r="I60" s="32">
        <f t="shared" ref="I60:I68" si="20">G60/$C$4</f>
        <v>1.4718606292331691</v>
      </c>
      <c r="J60" s="31"/>
      <c r="K60" s="31"/>
    </row>
    <row r="61" spans="2:11" x14ac:dyDescent="0.3">
      <c r="B61" s="31">
        <v>5</v>
      </c>
      <c r="C61" s="31">
        <v>31.5</v>
      </c>
      <c r="D61" s="31">
        <f t="shared" ref="D61:D62" si="21">C61/$O$4</f>
        <v>0.96923076923076923</v>
      </c>
      <c r="E61" s="31">
        <v>3.9201396158999899</v>
      </c>
      <c r="F61" s="31">
        <v>0.107188930711553</v>
      </c>
      <c r="G61" s="31">
        <f t="shared" si="17"/>
        <v>3.8129506851884369</v>
      </c>
      <c r="H61" s="32">
        <f t="shared" si="18"/>
        <v>4.5745110590784524E-2</v>
      </c>
      <c r="I61" s="32">
        <f>G61/$C$4</f>
        <v>1.6272561878663556</v>
      </c>
      <c r="J61" s="31"/>
      <c r="K61" s="31"/>
    </row>
    <row r="62" spans="2:11" x14ac:dyDescent="0.3">
      <c r="B62" s="31">
        <v>6</v>
      </c>
      <c r="C62" s="31">
        <v>32</v>
      </c>
      <c r="D62" s="31">
        <f t="shared" si="21"/>
        <v>0.98461538461538467</v>
      </c>
      <c r="E62" s="31">
        <v>3.8425478990999902</v>
      </c>
      <c r="F62" s="31">
        <v>0.13975142112629399</v>
      </c>
      <c r="G62" s="31">
        <f t="shared" si="17"/>
        <v>3.7027964779736964</v>
      </c>
      <c r="H62" s="32">
        <f t="shared" si="18"/>
        <v>5.9641832157511926E-2</v>
      </c>
      <c r="I62" s="32">
        <f t="shared" si="20"/>
        <v>1.5802455837150877</v>
      </c>
      <c r="J62" s="31"/>
      <c r="K62" s="31"/>
    </row>
    <row r="63" spans="2:11" x14ac:dyDescent="0.3">
      <c r="B63" s="31">
        <v>7</v>
      </c>
      <c r="C63" s="31">
        <v>32.5</v>
      </c>
      <c r="D63" s="31">
        <f>C63/$O$4</f>
        <v>1</v>
      </c>
      <c r="E63" s="31">
        <v>4.1417833784000004</v>
      </c>
      <c r="F63" s="31">
        <v>0.16755399933744999</v>
      </c>
      <c r="G63" s="31">
        <f t="shared" si="17"/>
        <v>3.9742293790625505</v>
      </c>
      <c r="H63" s="32">
        <f t="shared" si="18"/>
        <v>7.1507161968486402E-2</v>
      </c>
      <c r="I63" s="32">
        <f t="shared" si="20"/>
        <v>1.6960852324163209</v>
      </c>
      <c r="J63" s="31"/>
      <c r="K63" s="31"/>
    </row>
    <row r="64" spans="2:11" x14ac:dyDescent="0.3">
      <c r="B64" s="31">
        <v>8</v>
      </c>
      <c r="C64" s="31">
        <v>33</v>
      </c>
      <c r="D64" s="31">
        <f t="shared" ref="D64:D68" si="22">C64/$O$4</f>
        <v>1.0153846153846153</v>
      </c>
      <c r="E64" s="31">
        <v>3.8609921849000002</v>
      </c>
      <c r="F64" s="31">
        <v>0.20916216450517899</v>
      </c>
      <c r="G64" s="31">
        <f t="shared" si="17"/>
        <v>3.6518300203948213</v>
      </c>
      <c r="H64" s="32">
        <f t="shared" si="18"/>
        <v>8.9264313797898606E-2</v>
      </c>
      <c r="I64" s="32">
        <f t="shared" si="20"/>
        <v>1.5584945855206924</v>
      </c>
      <c r="J64" s="31"/>
      <c r="K64" s="31"/>
    </row>
    <row r="65" spans="2:11" x14ac:dyDescent="0.3">
      <c r="B65" s="31">
        <v>9</v>
      </c>
      <c r="C65" s="31">
        <v>33.5</v>
      </c>
      <c r="D65" s="31">
        <f t="shared" si="22"/>
        <v>1.0307692307692307</v>
      </c>
      <c r="E65" s="31">
        <v>3.497521871</v>
      </c>
      <c r="F65" s="31">
        <v>0.20613421388804701</v>
      </c>
      <c r="G65" s="31">
        <f t="shared" si="17"/>
        <v>3.2913876571119531</v>
      </c>
      <c r="H65" s="32">
        <f t="shared" si="18"/>
        <v>8.7972072752814573E-2</v>
      </c>
      <c r="I65" s="32">
        <f t="shared" si="20"/>
        <v>1.4046682933791161</v>
      </c>
      <c r="J65" s="31"/>
      <c r="K65" s="31"/>
    </row>
    <row r="66" spans="2:11" x14ac:dyDescent="0.3">
      <c r="B66" s="31">
        <v>10</v>
      </c>
      <c r="C66" s="31">
        <v>34</v>
      </c>
      <c r="D66" s="31">
        <f t="shared" si="22"/>
        <v>1.0461538461538462</v>
      </c>
      <c r="E66" s="31">
        <v>3.3417039806000002</v>
      </c>
      <c r="F66" s="31">
        <v>0.23085062208964</v>
      </c>
      <c r="G66" s="31">
        <f t="shared" si="17"/>
        <v>3.1108533585103602</v>
      </c>
      <c r="H66" s="32">
        <f t="shared" si="18"/>
        <v>9.8520315179371237E-2</v>
      </c>
      <c r="I66" s="32">
        <f t="shared" si="20"/>
        <v>1.3276215181184923</v>
      </c>
      <c r="J66" s="31"/>
      <c r="K66" s="31"/>
    </row>
    <row r="67" spans="2:11" x14ac:dyDescent="0.3">
      <c r="B67" s="31">
        <v>11</v>
      </c>
      <c r="C67" s="31">
        <v>34.5</v>
      </c>
      <c r="D67" s="31">
        <f t="shared" si="22"/>
        <v>1.0615384615384615</v>
      </c>
      <c r="E67" s="31">
        <v>3.3887673594000001</v>
      </c>
      <c r="F67" s="31">
        <v>0.27804190801713102</v>
      </c>
      <c r="G67" s="31">
        <f t="shared" si="17"/>
        <v>3.1107254513828693</v>
      </c>
      <c r="H67" s="32">
        <f t="shared" si="18"/>
        <v>0.11866018017610018</v>
      </c>
      <c r="I67" s="32">
        <f t="shared" si="20"/>
        <v>1.3275669310855442</v>
      </c>
      <c r="J67" s="31"/>
      <c r="K67" s="31"/>
    </row>
    <row r="68" spans="2:11" x14ac:dyDescent="0.3">
      <c r="B68" s="31">
        <v>12</v>
      </c>
      <c r="C68" s="31">
        <v>35</v>
      </c>
      <c r="D68" s="31">
        <f t="shared" si="22"/>
        <v>1.0769230769230769</v>
      </c>
      <c r="E68" s="31">
        <v>3.1292813818999901</v>
      </c>
      <c r="F68" s="31">
        <v>0.31989968907370497</v>
      </c>
      <c r="G68" s="31">
        <f t="shared" si="17"/>
        <v>2.8093816928262849</v>
      </c>
      <c r="H68" s="32">
        <f t="shared" si="18"/>
        <v>0.13652386078945145</v>
      </c>
      <c r="I68" s="32">
        <f t="shared" si="20"/>
        <v>1.1989622004524039</v>
      </c>
      <c r="J68" s="31"/>
      <c r="K68" s="31"/>
    </row>
  </sheetData>
  <mergeCells count="6">
    <mergeCell ref="B6:K6"/>
    <mergeCell ref="M6:V6"/>
    <mergeCell ref="B31:G31"/>
    <mergeCell ref="B55:K55"/>
    <mergeCell ref="B27:I27"/>
    <mergeCell ref="M18:W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="85" zoomScaleNormal="85" workbookViewId="0">
      <selection activeCell="W41" sqref="W41"/>
    </sheetView>
  </sheetViews>
  <sheetFormatPr defaultColWidth="8.77734375" defaultRowHeight="14.4" x14ac:dyDescent="0.3"/>
  <cols>
    <col min="1" max="1" width="8.7773437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7773437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8.77734375" style="1"/>
    <col min="13" max="13" width="5.7773437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77734375" style="1" customWidth="1"/>
    <col min="19" max="20" width="8.77734375" style="1"/>
    <col min="21" max="21" width="9.77734375" style="1" customWidth="1"/>
    <col min="22" max="16384" width="8.77734375" style="1"/>
  </cols>
  <sheetData>
    <row r="1" spans="1:22" ht="15" thickBot="1" x14ac:dyDescent="0.35"/>
    <row r="2" spans="1:22" ht="16.2" thickBot="1" x14ac:dyDescent="0.35">
      <c r="B2" s="8" t="s">
        <v>0</v>
      </c>
      <c r="C2" s="2">
        <v>44537</v>
      </c>
      <c r="E2" s="8" t="s">
        <v>3</v>
      </c>
      <c r="F2" s="3" t="s">
        <v>34</v>
      </c>
      <c r="H2" s="8" t="s">
        <v>5</v>
      </c>
      <c r="I2" s="4">
        <v>2600</v>
      </c>
      <c r="K2" s="8" t="s">
        <v>6</v>
      </c>
      <c r="L2" s="2" t="s">
        <v>7</v>
      </c>
      <c r="N2" s="8" t="s">
        <v>8</v>
      </c>
      <c r="O2" s="3">
        <v>0.56779999999999997</v>
      </c>
    </row>
    <row r="3" spans="1:22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2" ht="16.2" thickBot="1" x14ac:dyDescent="0.35">
      <c r="B4" s="8" t="s">
        <v>24</v>
      </c>
      <c r="C4" s="30">
        <f>G33</f>
        <v>2.5810738363569721</v>
      </c>
      <c r="E4" s="8" t="s">
        <v>25</v>
      </c>
      <c r="F4" s="3">
        <f>G36</f>
        <v>6.7650080776635129</v>
      </c>
      <c r="H4" s="8"/>
      <c r="I4" s="4"/>
      <c r="K4" s="8" t="s">
        <v>1</v>
      </c>
      <c r="L4" s="2" t="s">
        <v>2</v>
      </c>
      <c r="N4" s="8" t="s">
        <v>14</v>
      </c>
      <c r="O4" s="3">
        <v>35</v>
      </c>
    </row>
    <row r="5" spans="1:22" ht="15" thickBot="1" x14ac:dyDescent="0.35"/>
    <row r="6" spans="1:22" ht="15" thickBot="1" x14ac:dyDescent="0.35">
      <c r="B6" s="69" t="s">
        <v>13</v>
      </c>
      <c r="C6" s="70"/>
      <c r="D6" s="70"/>
      <c r="E6" s="70"/>
      <c r="F6" s="70"/>
      <c r="G6" s="70"/>
      <c r="H6" s="70"/>
      <c r="I6" s="70"/>
      <c r="J6" s="70"/>
      <c r="K6" s="71"/>
      <c r="M6" s="69" t="s">
        <v>21</v>
      </c>
      <c r="N6" s="70"/>
      <c r="O6" s="70"/>
      <c r="P6" s="70"/>
      <c r="Q6" s="70"/>
      <c r="R6" s="70"/>
      <c r="S6" s="70"/>
      <c r="T6" s="70"/>
      <c r="U6" s="70"/>
      <c r="V6" s="71"/>
    </row>
    <row r="7" spans="1:22" s="14" customFormat="1" ht="29.4" thickBot="1" x14ac:dyDescent="0.35">
      <c r="B7" s="11" t="s">
        <v>9</v>
      </c>
      <c r="C7" s="12" t="s">
        <v>10</v>
      </c>
      <c r="D7" s="12" t="s">
        <v>22</v>
      </c>
      <c r="E7" s="12" t="s">
        <v>11</v>
      </c>
      <c r="F7" s="12" t="s">
        <v>12</v>
      </c>
      <c r="G7" s="12" t="s">
        <v>15</v>
      </c>
      <c r="H7" s="12" t="s">
        <v>26</v>
      </c>
      <c r="I7" s="12" t="s">
        <v>27</v>
      </c>
      <c r="J7" s="12" t="s">
        <v>30</v>
      </c>
      <c r="K7" s="13" t="s">
        <v>31</v>
      </c>
      <c r="M7" s="11" t="s">
        <v>9</v>
      </c>
      <c r="N7" s="12" t="s">
        <v>11</v>
      </c>
      <c r="O7" s="12" t="s">
        <v>12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23</v>
      </c>
    </row>
    <row r="8" spans="1:22" x14ac:dyDescent="0.3">
      <c r="B8" s="1">
        <v>57</v>
      </c>
      <c r="C8" s="1">
        <v>32</v>
      </c>
      <c r="D8" s="1">
        <f>C8/$O$4</f>
        <v>0.91428571428571426</v>
      </c>
      <c r="E8" s="1">
        <v>1.5074981837000001</v>
      </c>
      <c r="F8" s="1">
        <v>1.43149530159362E-2</v>
      </c>
      <c r="G8" s="1">
        <f>E8-F8</f>
        <v>1.493183230684064</v>
      </c>
      <c r="H8" s="27">
        <f>F8/$G$14</f>
        <v>5.5078777661330377E-3</v>
      </c>
      <c r="I8" s="27">
        <f>G8/$G$14</f>
        <v>0.57452306744505133</v>
      </c>
      <c r="M8" s="18">
        <v>72</v>
      </c>
      <c r="N8" s="19">
        <v>6.8175397494790504</v>
      </c>
      <c r="O8" s="19">
        <v>5.2531671815537799E-2</v>
      </c>
      <c r="P8" s="19">
        <f>N8-O8</f>
        <v>6.7650080776635129</v>
      </c>
      <c r="Q8" s="19">
        <f>P8/P8</f>
        <v>1</v>
      </c>
      <c r="R8" s="19">
        <f t="shared" ref="R8:R16" si="0">P8/Q8</f>
        <v>6.7650080776635129</v>
      </c>
      <c r="S8" s="19">
        <f>R8/R8</f>
        <v>1</v>
      </c>
      <c r="T8" s="19"/>
      <c r="U8" s="19"/>
      <c r="V8" s="20"/>
    </row>
    <row r="9" spans="1:22" x14ac:dyDescent="0.3">
      <c r="B9" s="1">
        <v>58</v>
      </c>
      <c r="C9" s="1">
        <v>32.5</v>
      </c>
      <c r="D9" s="1">
        <f t="shared" ref="D9:D15" si="1">C9/$O$4</f>
        <v>0.9285714285714286</v>
      </c>
      <c r="E9" s="1">
        <v>1.7924231373999999</v>
      </c>
      <c r="F9" s="1">
        <v>2.5769280082470099E-2</v>
      </c>
      <c r="G9" s="1">
        <f t="shared" ref="G9:G15" si="2">E9-F9</f>
        <v>1.7666538573175299</v>
      </c>
      <c r="H9" s="27">
        <f t="shared" ref="H9:H21" si="3">F9/$G$14</f>
        <v>9.915089812553568E-3</v>
      </c>
      <c r="I9" s="27">
        <f t="shared" ref="I9:I21" si="4">G9/$G$14</f>
        <v>0.67974470404058218</v>
      </c>
      <c r="M9" s="15">
        <v>73</v>
      </c>
      <c r="N9" s="16">
        <v>5.8394836558230701</v>
      </c>
      <c r="O9" s="16">
        <v>6.2239974923107497E-2</v>
      </c>
      <c r="P9" s="16">
        <f>N9-O9</f>
        <v>5.7772436808999625</v>
      </c>
      <c r="Q9" s="16">
        <f>Q12+(3*(Q8-Q12)/4)</f>
        <v>0.98614975361624602</v>
      </c>
      <c r="R9" s="16">
        <f>P9/Q9</f>
        <v>5.8583837390970341</v>
      </c>
      <c r="S9" s="16">
        <f>R9/$R$8</f>
        <v>0.86598325853298797</v>
      </c>
      <c r="T9" s="16">
        <v>7.3076346153845302</v>
      </c>
      <c r="U9" s="16">
        <f>T9/O4</f>
        <v>0.20878956043955801</v>
      </c>
      <c r="V9" s="17"/>
    </row>
    <row r="10" spans="1:22" x14ac:dyDescent="0.3">
      <c r="B10" s="1">
        <v>59</v>
      </c>
      <c r="C10" s="1">
        <v>33</v>
      </c>
      <c r="D10" s="1">
        <f t="shared" si="1"/>
        <v>0.94285714285714284</v>
      </c>
      <c r="E10" s="1">
        <v>2.3183897828000002</v>
      </c>
      <c r="F10" s="1">
        <v>3.2034174307569697E-2</v>
      </c>
      <c r="G10" s="1">
        <f t="shared" si="2"/>
        <v>2.2863556084924306</v>
      </c>
      <c r="H10" s="27">
        <f t="shared" si="3"/>
        <v>1.2325595217020285E-2</v>
      </c>
      <c r="I10" s="27">
        <f t="shared" si="4"/>
        <v>0.8797071990016202</v>
      </c>
      <c r="M10" s="15">
        <v>74</v>
      </c>
      <c r="N10" s="16">
        <v>4.1270027360759496</v>
      </c>
      <c r="O10" s="16">
        <v>4.6340249098406297E-2</v>
      </c>
      <c r="P10" s="16">
        <f t="shared" ref="P10:P11" si="5">N10-O10</f>
        <v>4.080662486977543</v>
      </c>
      <c r="Q10" s="16">
        <f>Q12+(2*(Q8-Q12)/4)</f>
        <v>0.97229950723249203</v>
      </c>
      <c r="R10" s="16">
        <f t="shared" si="0"/>
        <v>4.196919217405088</v>
      </c>
      <c r="S10" s="16">
        <f t="shared" ref="S10:S11" si="6">R10/$R$8</f>
        <v>0.62038643106167779</v>
      </c>
      <c r="T10" s="16">
        <v>18.804620253164401</v>
      </c>
      <c r="U10" s="16">
        <f>T10/O4</f>
        <v>0.5372748643761257</v>
      </c>
      <c r="V10" s="17"/>
    </row>
    <row r="11" spans="1:22" x14ac:dyDescent="0.3">
      <c r="B11" s="1">
        <v>60</v>
      </c>
      <c r="C11" s="1">
        <v>33.5</v>
      </c>
      <c r="D11" s="1">
        <f>C11/$O$4</f>
        <v>0.95714285714285718</v>
      </c>
      <c r="E11" s="1">
        <v>2.2105889146000002</v>
      </c>
      <c r="F11" s="1">
        <v>2.8762973901991999E-2</v>
      </c>
      <c r="G11" s="1">
        <f t="shared" si="2"/>
        <v>2.1818259406980083</v>
      </c>
      <c r="H11" s="27">
        <f t="shared" si="3"/>
        <v>1.1066955250658619E-2</v>
      </c>
      <c r="I11" s="27">
        <f t="shared" si="4"/>
        <v>0.83948795186156822</v>
      </c>
      <c r="M11" s="15">
        <v>75</v>
      </c>
      <c r="N11" s="16">
        <v>2.7610412241876898</v>
      </c>
      <c r="O11" s="16">
        <v>3.81761895322709E-2</v>
      </c>
      <c r="P11" s="16">
        <f t="shared" si="5"/>
        <v>2.7228650346554191</v>
      </c>
      <c r="Q11" s="16">
        <f>Q12+(1*(Q8-Q12)/4)</f>
        <v>0.95844926084873794</v>
      </c>
      <c r="R11" s="16">
        <f t="shared" si="0"/>
        <v>2.8409068125778862</v>
      </c>
      <c r="S11" s="16">
        <f t="shared" si="6"/>
        <v>0.41994137774319906</v>
      </c>
      <c r="T11" s="16">
        <v>32.443507692307698</v>
      </c>
      <c r="U11" s="16">
        <f>T11/O4</f>
        <v>0.92695736263736284</v>
      </c>
      <c r="V11" s="17"/>
    </row>
    <row r="12" spans="1:22" x14ac:dyDescent="0.3">
      <c r="B12" s="1">
        <v>61</v>
      </c>
      <c r="C12" s="1">
        <v>34</v>
      </c>
      <c r="D12" s="1">
        <f t="shared" si="1"/>
        <v>0.97142857142857142</v>
      </c>
      <c r="E12" s="1">
        <v>2.4153784496999902</v>
      </c>
      <c r="F12" s="1">
        <v>4.26306498414342E-2</v>
      </c>
      <c r="G12" s="1">
        <f t="shared" si="2"/>
        <v>2.3727477998585558</v>
      </c>
      <c r="H12" s="27">
        <f t="shared" si="3"/>
        <v>1.6402736925230633E-2</v>
      </c>
      <c r="I12" s="27">
        <f t="shared" si="4"/>
        <v>0.91294779919522639</v>
      </c>
      <c r="M12" s="21">
        <v>76</v>
      </c>
      <c r="N12" s="22">
        <v>6.4075211047109999</v>
      </c>
      <c r="O12" s="22">
        <v>1.7301141702390398E-2</v>
      </c>
      <c r="P12" s="22">
        <f>N12-O12</f>
        <v>6.3902199630086098</v>
      </c>
      <c r="Q12" s="22">
        <f>P12/P8</f>
        <v>0.94459901446498395</v>
      </c>
      <c r="R12" s="22">
        <f t="shared" si="0"/>
        <v>6.7650080776635129</v>
      </c>
      <c r="S12" s="22">
        <f>R12/R8</f>
        <v>1</v>
      </c>
      <c r="T12" s="22"/>
      <c r="U12" s="22"/>
      <c r="V12" s="23"/>
    </row>
    <row r="13" spans="1:22" x14ac:dyDescent="0.3">
      <c r="B13" s="1">
        <v>62</v>
      </c>
      <c r="C13" s="1">
        <v>34.5</v>
      </c>
      <c r="D13" s="1">
        <f t="shared" si="1"/>
        <v>0.98571428571428577</v>
      </c>
      <c r="E13" s="1">
        <v>2.4188767740000001</v>
      </c>
      <c r="F13" s="1">
        <v>6.0481452811155197E-2</v>
      </c>
      <c r="G13" s="1">
        <f t="shared" si="2"/>
        <v>2.3583953211888451</v>
      </c>
      <c r="H13" s="27">
        <f t="shared" si="3"/>
        <v>2.3271082261404112E-2</v>
      </c>
      <c r="I13" s="27">
        <f t="shared" si="4"/>
        <v>0.90742548291058378</v>
      </c>
      <c r="M13" s="15">
        <v>77</v>
      </c>
      <c r="N13" s="16">
        <v>1.28771235792456</v>
      </c>
      <c r="O13" s="16">
        <v>2.46555323780876E-2</v>
      </c>
      <c r="P13" s="16">
        <f t="shared" ref="P13:P15" si="7">N13-O13</f>
        <v>1.2630568255464723</v>
      </c>
      <c r="Q13" s="16">
        <f>Q16+(3*(Q12-Q16)/4)</f>
        <v>0.92127160939520003</v>
      </c>
      <c r="R13" s="16">
        <f>P13/Q13</f>
        <v>1.3709928892475571</v>
      </c>
      <c r="S13" s="16">
        <f t="shared" ref="S13:S15" si="8">R13/$R$8</f>
        <v>0.20265946078826685</v>
      </c>
      <c r="T13" s="16">
        <v>54.711999999999797</v>
      </c>
      <c r="U13" s="16">
        <f>T13/O4</f>
        <v>1.5631999999999941</v>
      </c>
      <c r="V13" s="17"/>
    </row>
    <row r="14" spans="1:22" x14ac:dyDescent="0.3">
      <c r="B14" s="1">
        <v>63</v>
      </c>
      <c r="C14" s="1">
        <v>35</v>
      </c>
      <c r="D14" s="1">
        <f t="shared" si="1"/>
        <v>1</v>
      </c>
      <c r="E14" s="1">
        <v>2.6777263365000001</v>
      </c>
      <c r="F14" s="1">
        <v>7.8730203369322599E-2</v>
      </c>
      <c r="G14" s="1">
        <f t="shared" si="2"/>
        <v>2.5989961331306777</v>
      </c>
      <c r="H14" s="27">
        <f t="shared" si="3"/>
        <v>3.0292543480811729E-2</v>
      </c>
      <c r="I14" s="27">
        <f t="shared" si="4"/>
        <v>1</v>
      </c>
      <c r="M14" s="15">
        <v>78</v>
      </c>
      <c r="N14" s="16">
        <v>0.68008310471153799</v>
      </c>
      <c r="O14" s="16">
        <v>2.2019143745019901E-2</v>
      </c>
      <c r="P14" s="16">
        <f t="shared" si="7"/>
        <v>0.65806396096651809</v>
      </c>
      <c r="Q14" s="16">
        <f>Q16+(2*(Q12-Q16)/4)</f>
        <v>0.897944204325416</v>
      </c>
      <c r="R14" s="16">
        <f t="shared" si="0"/>
        <v>0.73285618170551159</v>
      </c>
      <c r="S14" s="16">
        <f t="shared" si="8"/>
        <v>0.10833042226885621</v>
      </c>
      <c r="T14" s="16">
        <v>71.146615384615302</v>
      </c>
      <c r="U14" s="16">
        <f>T14/O4</f>
        <v>2.0327604395604371</v>
      </c>
      <c r="V14" s="17"/>
    </row>
    <row r="15" spans="1:22" x14ac:dyDescent="0.3">
      <c r="B15" s="1">
        <v>64</v>
      </c>
      <c r="C15" s="1">
        <v>35.5</v>
      </c>
      <c r="D15" s="1">
        <f t="shared" si="1"/>
        <v>1.0142857142857142</v>
      </c>
      <c r="E15" s="1">
        <v>2.5559331502</v>
      </c>
      <c r="F15" s="1">
        <v>9.8320671999202996E-2</v>
      </c>
      <c r="G15" s="1">
        <f t="shared" si="2"/>
        <v>2.4576124782007969</v>
      </c>
      <c r="H15" s="27">
        <f t="shared" si="3"/>
        <v>3.7830249435873028E-2</v>
      </c>
      <c r="I15" s="27">
        <f t="shared" si="4"/>
        <v>0.94560066745479376</v>
      </c>
      <c r="M15" s="15">
        <v>79</v>
      </c>
      <c r="N15" s="16">
        <v>0.33394674441290301</v>
      </c>
      <c r="O15" s="16">
        <v>1.38564104498007E-2</v>
      </c>
      <c r="P15" s="16">
        <f t="shared" si="7"/>
        <v>0.32009033396310232</v>
      </c>
      <c r="Q15" s="16">
        <f>Q16+(1*(Q12-Q16)/4)</f>
        <v>0.87461679925563196</v>
      </c>
      <c r="R15" s="16">
        <f t="shared" si="0"/>
        <v>0.36597780220494791</v>
      </c>
      <c r="S15" s="16">
        <f t="shared" si="8"/>
        <v>5.4098649699077475E-2</v>
      </c>
      <c r="T15" s="16">
        <v>90.227306451612804</v>
      </c>
      <c r="U15" s="16">
        <f>T15/O4</f>
        <v>2.5779230414746515</v>
      </c>
      <c r="V15" s="17"/>
    </row>
    <row r="16" spans="1:22" ht="15" thickBot="1" x14ac:dyDescent="0.35">
      <c r="A16" s="28"/>
      <c r="B16" s="1">
        <v>65</v>
      </c>
      <c r="C16" s="1">
        <v>36</v>
      </c>
      <c r="D16" s="1">
        <f>C16/$O$4</f>
        <v>1.0285714285714285</v>
      </c>
      <c r="E16" s="1">
        <v>2.5699254683000001</v>
      </c>
      <c r="F16" s="1">
        <v>0.12468128556135399</v>
      </c>
      <c r="G16" s="1">
        <f>E16-F16</f>
        <v>2.4452441827386462</v>
      </c>
      <c r="H16" s="27">
        <f t="shared" si="3"/>
        <v>4.7972863049690811E-2</v>
      </c>
      <c r="I16" s="27">
        <f t="shared" si="4"/>
        <v>0.94084179332470719</v>
      </c>
      <c r="L16" s="28"/>
      <c r="M16" s="24">
        <v>80</v>
      </c>
      <c r="N16" s="25">
        <v>5.7683587624766197</v>
      </c>
      <c r="O16" s="25">
        <v>9.3791343800796699E-3</v>
      </c>
      <c r="P16" s="25">
        <f>N16-O16</f>
        <v>5.7589796280965402</v>
      </c>
      <c r="Q16" s="25">
        <f>P16/P8</f>
        <v>0.85128939418584804</v>
      </c>
      <c r="R16" s="25">
        <f t="shared" si="0"/>
        <v>6.7650080776635129</v>
      </c>
      <c r="S16" s="25">
        <f>R16/R8</f>
        <v>1</v>
      </c>
      <c r="T16" s="25"/>
      <c r="U16" s="25"/>
      <c r="V16" s="26"/>
    </row>
    <row r="17" spans="2:22" ht="15" thickBot="1" x14ac:dyDescent="0.35">
      <c r="B17" s="1">
        <v>66</v>
      </c>
      <c r="C17" s="1">
        <v>36.5</v>
      </c>
      <c r="D17" s="1">
        <f t="shared" ref="D17:D18" si="9">C17/$O$4</f>
        <v>1.0428571428571429</v>
      </c>
      <c r="E17" s="1">
        <v>2.4665765677999998</v>
      </c>
      <c r="F17" s="1">
        <v>0.15644180725856499</v>
      </c>
      <c r="G17" s="1">
        <f t="shared" ref="G17:G21" si="10">E17-F17</f>
        <v>2.3101347605414349</v>
      </c>
      <c r="H17" s="27">
        <f t="shared" si="3"/>
        <v>6.019316660933989E-2</v>
      </c>
      <c r="I17" s="27">
        <f t="shared" si="4"/>
        <v>0.88885655930496188</v>
      </c>
    </row>
    <row r="18" spans="2:22" ht="15" thickBot="1" x14ac:dyDescent="0.35">
      <c r="B18" s="1">
        <v>67</v>
      </c>
      <c r="C18" s="1">
        <v>37</v>
      </c>
      <c r="D18" s="1">
        <f t="shared" si="9"/>
        <v>1.0571428571428572</v>
      </c>
      <c r="E18" s="1">
        <v>2.3864411491999999</v>
      </c>
      <c r="F18" s="1">
        <v>0.20178990037848499</v>
      </c>
      <c r="G18" s="1">
        <f t="shared" si="10"/>
        <v>2.1846512488215151</v>
      </c>
      <c r="H18" s="27">
        <f t="shared" si="3"/>
        <v>7.7641477725253302E-2</v>
      </c>
      <c r="I18" s="27">
        <f t="shared" si="4"/>
        <v>0.84057502855533128</v>
      </c>
      <c r="M18" s="69" t="s">
        <v>33</v>
      </c>
      <c r="N18" s="70"/>
      <c r="O18" s="70"/>
      <c r="P18" s="70"/>
      <c r="Q18" s="70"/>
      <c r="R18" s="70"/>
      <c r="S18" s="70"/>
      <c r="T18" s="70"/>
      <c r="U18" s="70"/>
      <c r="V18" s="71"/>
    </row>
    <row r="19" spans="2:22" ht="29.4" thickBot="1" x14ac:dyDescent="0.35">
      <c r="B19" s="1">
        <v>68</v>
      </c>
      <c r="C19" s="1">
        <v>37.5</v>
      </c>
      <c r="D19" s="1">
        <f>C19/$O$4</f>
        <v>1.0714285714285714</v>
      </c>
      <c r="E19" s="1">
        <v>2.3075775814999999</v>
      </c>
      <c r="F19" s="1">
        <v>0.25647013496772803</v>
      </c>
      <c r="G19" s="1">
        <f t="shared" si="10"/>
        <v>2.0511074465322721</v>
      </c>
      <c r="H19" s="27">
        <f t="shared" si="3"/>
        <v>9.8680460389447097E-2</v>
      </c>
      <c r="I19" s="27">
        <f t="shared" si="4"/>
        <v>0.78919218862460006</v>
      </c>
      <c r="M19" s="11" t="s">
        <v>9</v>
      </c>
      <c r="N19" s="12" t="s">
        <v>11</v>
      </c>
      <c r="O19" s="12" t="s">
        <v>12</v>
      </c>
      <c r="P19" s="12" t="s">
        <v>15</v>
      </c>
      <c r="Q19" s="12" t="s">
        <v>16</v>
      </c>
      <c r="R19" s="12" t="s">
        <v>17</v>
      </c>
      <c r="S19" s="12" t="s">
        <v>18</v>
      </c>
      <c r="T19" s="12" t="s">
        <v>19</v>
      </c>
      <c r="U19" s="12" t="s">
        <v>20</v>
      </c>
      <c r="V19" s="12" t="s">
        <v>23</v>
      </c>
    </row>
    <row r="20" spans="2:22" x14ac:dyDescent="0.3">
      <c r="B20" s="1">
        <v>69</v>
      </c>
      <c r="C20" s="1">
        <v>38</v>
      </c>
      <c r="D20" s="1">
        <f t="shared" ref="D20:D21" si="11">C20/$O$4</f>
        <v>1.0857142857142856</v>
      </c>
      <c r="E20" s="1">
        <v>2.1329981769000002</v>
      </c>
      <c r="F20" s="1">
        <v>0.33071286947370598</v>
      </c>
      <c r="G20" s="1">
        <f t="shared" si="10"/>
        <v>1.8022853074262941</v>
      </c>
      <c r="H20" s="27">
        <f t="shared" si="3"/>
        <v>0.12724638765635199</v>
      </c>
      <c r="I20" s="27">
        <f t="shared" si="4"/>
        <v>0.6934544012788938</v>
      </c>
      <c r="M20" s="18"/>
      <c r="N20" s="19"/>
      <c r="O20" s="19"/>
      <c r="P20" s="19">
        <f>N20-O20</f>
        <v>0</v>
      </c>
      <c r="Q20" s="19" t="e">
        <f>P20/P20</f>
        <v>#DIV/0!</v>
      </c>
      <c r="R20" s="19" t="e">
        <f t="shared" ref="R20" si="12">P20/Q20</f>
        <v>#DIV/0!</v>
      </c>
      <c r="S20" s="19" t="e">
        <f>R20/R20</f>
        <v>#DIV/0!</v>
      </c>
      <c r="T20" s="19"/>
      <c r="U20" s="19"/>
      <c r="V20" s="20"/>
    </row>
    <row r="21" spans="2:22" x14ac:dyDescent="0.3">
      <c r="B21" s="1">
        <v>70</v>
      </c>
      <c r="C21" s="1">
        <v>38.5</v>
      </c>
      <c r="D21" s="1">
        <f t="shared" si="11"/>
        <v>1.1000000000000001</v>
      </c>
      <c r="E21" s="1">
        <v>2.0204271335000001</v>
      </c>
      <c r="F21" s="1">
        <v>0.44629398613904298</v>
      </c>
      <c r="G21" s="1">
        <f t="shared" si="10"/>
        <v>1.5741331473609572</v>
      </c>
      <c r="H21" s="27">
        <f t="shared" si="3"/>
        <v>0.17171783383973327</v>
      </c>
      <c r="I21" s="27">
        <f t="shared" si="4"/>
        <v>0.60566967657039206</v>
      </c>
      <c r="M21" s="15"/>
      <c r="N21" s="16"/>
      <c r="O21" s="16"/>
      <c r="P21" s="16"/>
      <c r="Q21" s="16" t="e">
        <f>Q24+(3*(Q20-Q24)/4)</f>
        <v>#DIV/0!</v>
      </c>
      <c r="R21" s="16" t="e">
        <f>P21/Q21</f>
        <v>#DIV/0!</v>
      </c>
      <c r="S21" s="16" t="e">
        <f>R21/$R$20</f>
        <v>#DIV/0!</v>
      </c>
      <c r="T21" s="16"/>
      <c r="U21" s="16"/>
      <c r="V21" s="17"/>
    </row>
    <row r="22" spans="2:22" x14ac:dyDescent="0.3">
      <c r="H22" s="27"/>
      <c r="I22" s="27"/>
      <c r="M22" s="15"/>
      <c r="N22" s="16"/>
      <c r="O22" s="16"/>
      <c r="P22" s="16">
        <f t="shared" ref="P22:P23" si="13">N22-O22</f>
        <v>0</v>
      </c>
      <c r="Q22" s="16" t="e">
        <f>Q24+(2*(Q20-Q24)/4)</f>
        <v>#DIV/0!</v>
      </c>
      <c r="R22" s="16" t="e">
        <f>P22/Q22</f>
        <v>#DIV/0!</v>
      </c>
      <c r="S22" s="16" t="e">
        <f>R22/$R$20</f>
        <v>#DIV/0!</v>
      </c>
      <c r="T22" s="16"/>
      <c r="U22" s="16"/>
      <c r="V22" s="17"/>
    </row>
    <row r="23" spans="2:22" x14ac:dyDescent="0.3">
      <c r="H23" s="27"/>
      <c r="I23" s="27"/>
      <c r="M23" s="15"/>
      <c r="N23" s="16"/>
      <c r="O23" s="16"/>
      <c r="P23" s="16">
        <f t="shared" si="13"/>
        <v>0</v>
      </c>
      <c r="Q23" s="16" t="e">
        <f>Q24+(1*(Q20-Q24)/4)</f>
        <v>#DIV/0!</v>
      </c>
      <c r="R23" s="16" t="e">
        <f t="shared" ref="R23:R24" si="14">P23/Q23</f>
        <v>#DIV/0!</v>
      </c>
      <c r="S23" s="16" t="e">
        <f t="shared" ref="S23" si="15">R23/$R$20</f>
        <v>#DIV/0!</v>
      </c>
      <c r="T23" s="16"/>
      <c r="U23" s="16"/>
      <c r="V23" s="17"/>
    </row>
    <row r="24" spans="2:22" x14ac:dyDescent="0.3">
      <c r="H24" s="27"/>
      <c r="I24" s="27"/>
      <c r="M24" s="21"/>
      <c r="N24" s="22"/>
      <c r="O24" s="22"/>
      <c r="P24" s="22">
        <f>N24-O24</f>
        <v>0</v>
      </c>
      <c r="Q24" s="22" t="e">
        <f>P24/P20</f>
        <v>#DIV/0!</v>
      </c>
      <c r="R24" s="22" t="e">
        <f t="shared" si="14"/>
        <v>#DIV/0!</v>
      </c>
      <c r="S24" s="22" t="e">
        <f>R24/R20</f>
        <v>#DIV/0!</v>
      </c>
      <c r="T24" s="22"/>
      <c r="U24" s="22"/>
      <c r="V24" s="23"/>
    </row>
    <row r="25" spans="2:22" x14ac:dyDescent="0.3">
      <c r="H25" s="27"/>
      <c r="I25" s="27"/>
      <c r="M25" s="15"/>
      <c r="N25" s="16"/>
      <c r="O25" s="16"/>
      <c r="P25" s="16">
        <f t="shared" ref="P25:P27" si="16">N25-O25</f>
        <v>0</v>
      </c>
      <c r="Q25" s="16" t="e">
        <f>Q28+(3*(Q24-Q28)/4)</f>
        <v>#DIV/0!</v>
      </c>
      <c r="R25" s="16" t="e">
        <f>P25/Q25</f>
        <v>#DIV/0!</v>
      </c>
      <c r="S25" s="16" t="e">
        <f t="shared" ref="S25:S27" si="17">R25/$R$20</f>
        <v>#DIV/0!</v>
      </c>
      <c r="T25" s="16"/>
      <c r="U25" s="16"/>
      <c r="V25" s="17"/>
    </row>
    <row r="26" spans="2:22" x14ac:dyDescent="0.3">
      <c r="H26" s="27"/>
      <c r="I26" s="27"/>
      <c r="M26" s="15"/>
      <c r="N26" s="16"/>
      <c r="O26" s="16"/>
      <c r="P26" s="16">
        <f t="shared" si="16"/>
        <v>0</v>
      </c>
      <c r="Q26" s="16" t="e">
        <f>Q28+(2*(Q24-Q28)/4)</f>
        <v>#DIV/0!</v>
      </c>
      <c r="R26" s="16" t="e">
        <f t="shared" ref="R26:R28" si="18">P26/Q26</f>
        <v>#DIV/0!</v>
      </c>
      <c r="S26" s="16" t="e">
        <f t="shared" si="17"/>
        <v>#DIV/0!</v>
      </c>
      <c r="T26" s="16"/>
      <c r="U26" s="16"/>
      <c r="V26" s="17"/>
    </row>
    <row r="27" spans="2:22" x14ac:dyDescent="0.3">
      <c r="M27" s="15"/>
      <c r="N27" s="16"/>
      <c r="O27" s="16"/>
      <c r="P27" s="16">
        <f t="shared" si="16"/>
        <v>0</v>
      </c>
      <c r="Q27" s="16" t="e">
        <f>Q28+(1*(Q24-Q28)/4)</f>
        <v>#DIV/0!</v>
      </c>
      <c r="R27" s="16" t="e">
        <f t="shared" si="18"/>
        <v>#DIV/0!</v>
      </c>
      <c r="S27" s="16" t="e">
        <f t="shared" si="17"/>
        <v>#DIV/0!</v>
      </c>
      <c r="T27" s="16"/>
      <c r="U27" s="16"/>
      <c r="V27" s="17"/>
    </row>
    <row r="28" spans="2:22" ht="15" thickBot="1" x14ac:dyDescent="0.35">
      <c r="M28" s="24"/>
      <c r="N28" s="25"/>
      <c r="O28" s="25"/>
      <c r="P28" s="25">
        <f>N28-O28</f>
        <v>0</v>
      </c>
      <c r="Q28" s="25" t="e">
        <f>P28/P20</f>
        <v>#DIV/0!</v>
      </c>
      <c r="R28" s="25" t="e">
        <f t="shared" si="18"/>
        <v>#DIV/0!</v>
      </c>
      <c r="S28" s="25" t="e">
        <f>R28/R20</f>
        <v>#DIV/0!</v>
      </c>
      <c r="T28" s="25"/>
      <c r="U28" s="25"/>
      <c r="V28" s="26"/>
    </row>
    <row r="30" spans="2:22" ht="15" thickBot="1" x14ac:dyDescent="0.35"/>
    <row r="31" spans="2:22" ht="15" thickBot="1" x14ac:dyDescent="0.35">
      <c r="B31" s="69" t="s">
        <v>37</v>
      </c>
      <c r="C31" s="70"/>
      <c r="D31" s="70"/>
      <c r="E31" s="70"/>
      <c r="F31" s="70"/>
      <c r="G31" s="70"/>
      <c r="H31" s="70"/>
      <c r="I31" s="71"/>
    </row>
    <row r="32" spans="2:22" ht="29.4" thickBot="1" x14ac:dyDescent="0.35">
      <c r="B32" s="11" t="s">
        <v>9</v>
      </c>
      <c r="C32" s="12" t="s">
        <v>10</v>
      </c>
      <c r="D32" s="12" t="s">
        <v>22</v>
      </c>
      <c r="E32" s="12" t="s">
        <v>11</v>
      </c>
      <c r="F32" s="12" t="s">
        <v>12</v>
      </c>
      <c r="G32" s="13" t="s">
        <v>15</v>
      </c>
      <c r="H32" s="12" t="s">
        <v>30</v>
      </c>
      <c r="I32" s="13" t="s">
        <v>31</v>
      </c>
    </row>
    <row r="33" spans="2:9" ht="15" thickBot="1" x14ac:dyDescent="0.35">
      <c r="B33" s="1">
        <v>71</v>
      </c>
      <c r="E33" s="1">
        <v>2.6252563675</v>
      </c>
      <c r="F33" s="1">
        <v>4.4182531143027802E-2</v>
      </c>
      <c r="G33" s="1">
        <f t="shared" ref="G33" si="19">E33-F33</f>
        <v>2.5810738363569721</v>
      </c>
      <c r="H33" s="1">
        <v>4.2999999999999997E-2</v>
      </c>
      <c r="I33" s="1">
        <v>3.3500000000000002E-2</v>
      </c>
    </row>
    <row r="34" spans="2:9" ht="15" thickBot="1" x14ac:dyDescent="0.35">
      <c r="B34" s="69" t="s">
        <v>28</v>
      </c>
      <c r="C34" s="70"/>
      <c r="D34" s="70"/>
      <c r="E34" s="70"/>
      <c r="F34" s="70"/>
      <c r="G34" s="71"/>
      <c r="H34"/>
      <c r="I34"/>
    </row>
    <row r="35" spans="2:9" ht="29.4" thickBot="1" x14ac:dyDescent="0.35">
      <c r="B35" s="11" t="s">
        <v>9</v>
      </c>
      <c r="C35" s="12" t="s">
        <v>10</v>
      </c>
      <c r="D35" s="12" t="s">
        <v>22</v>
      </c>
      <c r="E35" s="12" t="s">
        <v>11</v>
      </c>
      <c r="F35" s="12" t="s">
        <v>12</v>
      </c>
      <c r="G35" s="13" t="s">
        <v>15</v>
      </c>
      <c r="H35"/>
      <c r="I35"/>
    </row>
    <row r="36" spans="2:9" x14ac:dyDescent="0.3">
      <c r="B36" s="1">
        <v>72</v>
      </c>
      <c r="C36" s="1">
        <v>35</v>
      </c>
      <c r="D36" s="1">
        <v>1</v>
      </c>
      <c r="E36" s="1">
        <v>6.8175397494790504</v>
      </c>
      <c r="F36" s="1">
        <v>5.2531671815537799E-2</v>
      </c>
      <c r="G36" s="1">
        <f>E36-F36</f>
        <v>6.7650080776635129</v>
      </c>
    </row>
  </sheetData>
  <mergeCells count="5">
    <mergeCell ref="B6:K6"/>
    <mergeCell ref="M6:V6"/>
    <mergeCell ref="M18:V18"/>
    <mergeCell ref="B34:G34"/>
    <mergeCell ref="B31:I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opLeftCell="H1" zoomScaleNormal="100" workbookViewId="0">
      <selection activeCell="W12" sqref="W12"/>
    </sheetView>
  </sheetViews>
  <sheetFormatPr defaultColWidth="8.77734375" defaultRowHeight="14.4" x14ac:dyDescent="0.3"/>
  <cols>
    <col min="1" max="1" width="8.7773437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7773437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3.33203125" style="1" bestFit="1" customWidth="1"/>
    <col min="13" max="13" width="5.7773437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77734375" style="1" customWidth="1"/>
    <col min="19" max="20" width="8.77734375" style="1"/>
    <col min="21" max="21" width="9.77734375" style="1" customWidth="1"/>
    <col min="22" max="16384" width="8.77734375" style="1"/>
  </cols>
  <sheetData>
    <row r="1" spans="1:27" ht="15" thickBot="1" x14ac:dyDescent="0.35"/>
    <row r="2" spans="1:27" ht="16.2" thickBot="1" x14ac:dyDescent="0.35">
      <c r="B2" s="8" t="s">
        <v>0</v>
      </c>
      <c r="C2" s="2">
        <v>44538</v>
      </c>
      <c r="E2" s="8" t="s">
        <v>3</v>
      </c>
      <c r="F2" s="3" t="s">
        <v>35</v>
      </c>
      <c r="H2" s="8" t="s">
        <v>5</v>
      </c>
      <c r="I2" s="4">
        <v>2650</v>
      </c>
      <c r="K2" s="8" t="s">
        <v>6</v>
      </c>
      <c r="L2" s="2" t="s">
        <v>7</v>
      </c>
      <c r="N2" s="8" t="s">
        <v>8</v>
      </c>
      <c r="O2" s="3">
        <v>0.623</v>
      </c>
    </row>
    <row r="3" spans="1:27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7" ht="16.2" thickBot="1" x14ac:dyDescent="0.35">
      <c r="B4" s="8" t="s">
        <v>24</v>
      </c>
      <c r="C4" s="30">
        <f>G35</f>
        <v>2.4761817244353233</v>
      </c>
      <c r="E4" s="8" t="s">
        <v>25</v>
      </c>
      <c r="F4" s="3">
        <f>G38</f>
        <v>6.410882591750382</v>
      </c>
      <c r="H4" s="8"/>
      <c r="I4" s="4"/>
      <c r="K4" s="8" t="s">
        <v>59</v>
      </c>
      <c r="L4" s="61" t="e">
        <f>#REF!</f>
        <v>#REF!</v>
      </c>
      <c r="N4" s="8" t="s">
        <v>14</v>
      </c>
      <c r="O4" s="3">
        <v>32</v>
      </c>
    </row>
    <row r="5" spans="1:27" ht="15" thickBot="1" x14ac:dyDescent="0.35"/>
    <row r="6" spans="1:27" ht="15" thickBot="1" x14ac:dyDescent="0.35">
      <c r="B6" s="69" t="s">
        <v>13</v>
      </c>
      <c r="C6" s="70"/>
      <c r="D6" s="70"/>
      <c r="E6" s="70"/>
      <c r="F6" s="70"/>
      <c r="G6" s="70"/>
      <c r="H6" s="70"/>
      <c r="I6" s="70"/>
      <c r="J6" s="70"/>
      <c r="K6" s="71"/>
      <c r="M6" s="69" t="s">
        <v>21</v>
      </c>
      <c r="N6" s="70"/>
      <c r="O6" s="70"/>
      <c r="P6" s="70"/>
      <c r="Q6" s="70"/>
      <c r="R6" s="70"/>
      <c r="S6" s="70"/>
      <c r="T6" s="70"/>
      <c r="U6" s="70"/>
      <c r="V6" s="71"/>
      <c r="W6"/>
      <c r="X6"/>
      <c r="Y6"/>
      <c r="Z6"/>
      <c r="AA6"/>
    </row>
    <row r="7" spans="1:27" s="14" customFormat="1" ht="29.4" thickBot="1" x14ac:dyDescent="0.35">
      <c r="B7" s="11" t="s">
        <v>9</v>
      </c>
      <c r="C7" s="12" t="s">
        <v>10</v>
      </c>
      <c r="D7" s="12" t="s">
        <v>22</v>
      </c>
      <c r="E7" s="12" t="s">
        <v>11</v>
      </c>
      <c r="F7" s="12" t="s">
        <v>12</v>
      </c>
      <c r="G7" s="12" t="s">
        <v>15</v>
      </c>
      <c r="H7" s="12" t="s">
        <v>26</v>
      </c>
      <c r="I7" s="12" t="s">
        <v>27</v>
      </c>
      <c r="J7" s="12" t="s">
        <v>30</v>
      </c>
      <c r="K7" s="13" t="s">
        <v>31</v>
      </c>
      <c r="M7" s="11" t="s">
        <v>9</v>
      </c>
      <c r="N7" s="12" t="s">
        <v>11</v>
      </c>
      <c r="O7" s="12" t="s">
        <v>12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23</v>
      </c>
      <c r="W7"/>
      <c r="X7"/>
      <c r="Y7"/>
      <c r="Z7"/>
      <c r="AA7"/>
    </row>
    <row r="8" spans="1:27" x14ac:dyDescent="0.3">
      <c r="B8" s="1">
        <v>16</v>
      </c>
      <c r="C8" s="1">
        <v>30.5</v>
      </c>
      <c r="D8" s="1">
        <f>C8/$O$4</f>
        <v>0.953125</v>
      </c>
      <c r="E8" s="1">
        <v>2.0547710241999999</v>
      </c>
      <c r="F8" s="1">
        <v>8.2114066588446194E-2</v>
      </c>
      <c r="G8" s="1">
        <f>E8-F8</f>
        <v>1.9726569576115538</v>
      </c>
      <c r="H8" s="27">
        <f>F8/$G$12</f>
        <v>3.0724310425560387E-2</v>
      </c>
      <c r="I8" s="27">
        <f>G8/$G$12</f>
        <v>0.7381016097103974</v>
      </c>
      <c r="M8" s="18">
        <v>27</v>
      </c>
      <c r="N8" s="19">
        <v>6.49107358111333</v>
      </c>
      <c r="O8" s="19">
        <v>8.0190989362948203E-2</v>
      </c>
      <c r="P8" s="19">
        <f>N8-O8</f>
        <v>6.410882591750382</v>
      </c>
      <c r="Q8" s="19">
        <f>P8/P8</f>
        <v>1</v>
      </c>
      <c r="R8" s="19">
        <f t="shared" ref="R8:R16" si="0">P8/Q8</f>
        <v>6.410882591750382</v>
      </c>
      <c r="S8" s="19">
        <f>R8/R8</f>
        <v>1</v>
      </c>
      <c r="T8" s="19"/>
      <c r="U8" s="19"/>
      <c r="V8" s="20"/>
      <c r="W8"/>
      <c r="X8"/>
      <c r="Y8"/>
      <c r="Z8"/>
      <c r="AA8"/>
    </row>
    <row r="9" spans="1:27" x14ac:dyDescent="0.3">
      <c r="B9" s="1">
        <v>17</v>
      </c>
      <c r="C9" s="1">
        <v>31</v>
      </c>
      <c r="D9" s="1">
        <f t="shared" ref="D9:D15" si="1">C9/$O$4</f>
        <v>0.96875</v>
      </c>
      <c r="E9" s="1">
        <v>2.4058390784000001</v>
      </c>
      <c r="F9" s="1">
        <v>9.8351043603187097E-2</v>
      </c>
      <c r="G9" s="1">
        <f t="shared" ref="G9:G15" si="2">E9-F9</f>
        <v>2.3074880347968132</v>
      </c>
      <c r="H9" s="27">
        <f t="shared" ref="H9:H15" si="3">F9/$G$12</f>
        <v>3.6799638842479658E-2</v>
      </c>
      <c r="I9" s="27">
        <f t="shared" ref="I9:I15" si="4">G9/$G$12</f>
        <v>0.86338409032513985</v>
      </c>
      <c r="M9" s="15">
        <v>28</v>
      </c>
      <c r="N9" s="16">
        <v>5.4927236265599904</v>
      </c>
      <c r="O9" s="16">
        <v>0.13418715681832599</v>
      </c>
      <c r="P9" s="16">
        <f>N9-O9</f>
        <v>5.3585364697416642</v>
      </c>
      <c r="Q9" s="16">
        <f>Q12+(3*(Q8-Q12)/4)</f>
        <v>0.97954423329248863</v>
      </c>
      <c r="R9" s="16">
        <f>P9/Q9</f>
        <v>5.4704384831405806</v>
      </c>
      <c r="S9" s="16">
        <f>R9/$R$8</f>
        <v>0.8533050488524031</v>
      </c>
      <c r="T9" s="16">
        <v>5.07963999999994</v>
      </c>
      <c r="U9" s="16">
        <f>T9/O4</f>
        <v>0.15873874999999812</v>
      </c>
      <c r="V9" s="17">
        <f>U9/0.33</f>
        <v>0.48102651515150946</v>
      </c>
      <c r="W9"/>
      <c r="X9"/>
      <c r="Y9"/>
      <c r="Z9"/>
      <c r="AA9"/>
    </row>
    <row r="10" spans="1:27" x14ac:dyDescent="0.3">
      <c r="B10" s="1">
        <v>18</v>
      </c>
      <c r="C10" s="1">
        <v>31.5</v>
      </c>
      <c r="D10" s="1">
        <f t="shared" si="1"/>
        <v>0.984375</v>
      </c>
      <c r="E10" s="1">
        <v>2.6106286134999999</v>
      </c>
      <c r="F10" s="1">
        <v>0.109953495627091</v>
      </c>
      <c r="G10" s="1">
        <f t="shared" si="2"/>
        <v>2.500675117872909</v>
      </c>
      <c r="H10" s="27">
        <f t="shared" si="3"/>
        <v>4.1140884532657823E-2</v>
      </c>
      <c r="I10" s="27">
        <f t="shared" si="4"/>
        <v>0.93566817217907206</v>
      </c>
      <c r="M10" s="15">
        <v>29</v>
      </c>
      <c r="N10" s="16">
        <v>3.92396536630307</v>
      </c>
      <c r="O10" s="16">
        <v>0.118768715205179</v>
      </c>
      <c r="P10" s="16">
        <f t="shared" ref="P10:P11" si="5">N10-O10</f>
        <v>3.8051966510978912</v>
      </c>
      <c r="Q10" s="16">
        <f>Q12+(2*(Q8-Q12)/4)</f>
        <v>0.95908846658497715</v>
      </c>
      <c r="R10" s="16">
        <f t="shared" si="0"/>
        <v>3.9675137212806253</v>
      </c>
      <c r="S10" s="16">
        <f t="shared" ref="S10:S11" si="6">R10/$R$8</f>
        <v>0.61887168646421331</v>
      </c>
      <c r="T10" s="16">
        <v>17.0087384615384</v>
      </c>
      <c r="U10" s="16">
        <f>T10/O4</f>
        <v>0.53152307692307499</v>
      </c>
      <c r="V10" s="17">
        <f>U10/0.33</f>
        <v>1.6106759906759847</v>
      </c>
      <c r="W10"/>
      <c r="X10"/>
      <c r="Y10"/>
      <c r="Z10"/>
      <c r="AA10"/>
    </row>
    <row r="11" spans="1:27" x14ac:dyDescent="0.3">
      <c r="B11" s="1">
        <v>19</v>
      </c>
      <c r="C11" s="1">
        <v>32</v>
      </c>
      <c r="D11" s="1">
        <f>C11/$O$4</f>
        <v>1</v>
      </c>
      <c r="E11" s="1">
        <v>2.7441876445000002</v>
      </c>
      <c r="F11" s="1">
        <v>0.13466729419561699</v>
      </c>
      <c r="G11" s="1">
        <f t="shared" si="2"/>
        <v>2.6095203503043831</v>
      </c>
      <c r="H11" s="27">
        <f t="shared" si="3"/>
        <v>5.0387953281789792E-2</v>
      </c>
      <c r="I11" s="27">
        <f t="shared" si="4"/>
        <v>0.97639438205402462</v>
      </c>
      <c r="M11" s="15">
        <v>30</v>
      </c>
      <c r="N11" s="16">
        <v>2.5523278479276899</v>
      </c>
      <c r="O11" s="16">
        <v>0.109361877377689</v>
      </c>
      <c r="P11" s="16">
        <f t="shared" si="5"/>
        <v>2.4429659705500009</v>
      </c>
      <c r="Q11" s="16">
        <f>Q12+(1*(Q8-Q12)/4)</f>
        <v>0.93863269987746567</v>
      </c>
      <c r="R11" s="16">
        <f t="shared" si="0"/>
        <v>2.6026857692779286</v>
      </c>
      <c r="S11" s="16">
        <f t="shared" si="6"/>
        <v>0.40597932219615174</v>
      </c>
      <c r="T11" s="16">
        <v>32.2786153846153</v>
      </c>
      <c r="U11" s="16">
        <f>T11/O4</f>
        <v>1.0087067307692281</v>
      </c>
      <c r="V11" s="17">
        <f>U11/0.33</f>
        <v>3.0566870629370548</v>
      </c>
      <c r="W11"/>
      <c r="X11"/>
      <c r="Y11"/>
      <c r="Z11"/>
      <c r="AA11"/>
    </row>
    <row r="12" spans="1:27" x14ac:dyDescent="0.3">
      <c r="B12" s="1">
        <v>20</v>
      </c>
      <c r="C12" s="1">
        <v>32.5</v>
      </c>
      <c r="D12" s="1">
        <f t="shared" si="1"/>
        <v>1.015625</v>
      </c>
      <c r="E12" s="1">
        <v>2.8456282791</v>
      </c>
      <c r="F12" s="1">
        <v>0.17301934333904401</v>
      </c>
      <c r="G12" s="1">
        <f t="shared" si="2"/>
        <v>2.6726089357609562</v>
      </c>
      <c r="H12" s="27">
        <f t="shared" si="3"/>
        <v>6.4737994782533059E-2</v>
      </c>
      <c r="I12" s="27">
        <f t="shared" si="4"/>
        <v>1</v>
      </c>
      <c r="M12" s="21">
        <v>31</v>
      </c>
      <c r="N12" s="22">
        <v>5.9519623746119903</v>
      </c>
      <c r="O12" s="22">
        <v>6.5637857605976097E-2</v>
      </c>
      <c r="P12" s="22">
        <f>N12-O12</f>
        <v>5.8863245170060141</v>
      </c>
      <c r="Q12" s="22">
        <f>P12/P8</f>
        <v>0.9181769331699543</v>
      </c>
      <c r="R12" s="22">
        <f t="shared" si="0"/>
        <v>6.410882591750382</v>
      </c>
      <c r="S12" s="22">
        <f>R12/R8</f>
        <v>1</v>
      </c>
      <c r="T12" s="22"/>
      <c r="U12" s="22"/>
      <c r="V12" s="23"/>
      <c r="W12"/>
      <c r="X12"/>
      <c r="Y12"/>
      <c r="Z12"/>
      <c r="AA12"/>
    </row>
    <row r="13" spans="1:27" x14ac:dyDescent="0.3">
      <c r="B13" s="1">
        <v>21</v>
      </c>
      <c r="C13" s="1">
        <v>33</v>
      </c>
      <c r="D13" s="1">
        <f t="shared" si="1"/>
        <v>1.03125</v>
      </c>
      <c r="E13" s="1">
        <v>2.7464131387999902</v>
      </c>
      <c r="F13" s="1">
        <v>0.204868498941433</v>
      </c>
      <c r="G13" s="1">
        <f t="shared" si="2"/>
        <v>2.5415446398585573</v>
      </c>
      <c r="H13" s="27">
        <f t="shared" si="3"/>
        <v>7.6654873146677557E-2</v>
      </c>
      <c r="I13" s="27">
        <f t="shared" si="4"/>
        <v>0.95096016699312513</v>
      </c>
      <c r="M13" s="15">
        <v>32</v>
      </c>
      <c r="N13" s="16">
        <v>1.2286485970315699</v>
      </c>
      <c r="O13" s="16">
        <v>0.10479583087490001</v>
      </c>
      <c r="P13" s="16">
        <f t="shared" ref="P13:P15" si="7">N13-O13</f>
        <v>1.12385276615667</v>
      </c>
      <c r="Q13" s="16">
        <f>Q16+(3*(Q12-Q16)/4)</f>
        <v>0.91046174060217144</v>
      </c>
      <c r="R13" s="16">
        <f>P13/Q13</f>
        <v>1.2343767080353794</v>
      </c>
      <c r="S13" s="16">
        <f t="shared" ref="S13:S15" si="8">R13/$R$8</f>
        <v>0.19254395792925508</v>
      </c>
      <c r="T13" s="16">
        <v>59.184894736841997</v>
      </c>
      <c r="U13" s="16">
        <f>T13/O4</f>
        <v>1.8495279605263124</v>
      </c>
      <c r="V13" s="17">
        <f>U13/0.33</f>
        <v>5.6046301834130681</v>
      </c>
      <c r="W13"/>
      <c r="X13"/>
      <c r="Y13"/>
      <c r="Z13"/>
      <c r="AA13"/>
    </row>
    <row r="14" spans="1:27" x14ac:dyDescent="0.3">
      <c r="B14" s="1">
        <v>22</v>
      </c>
      <c r="C14" s="1">
        <v>33.5</v>
      </c>
      <c r="D14" s="1">
        <f t="shared" si="1"/>
        <v>1.046875</v>
      </c>
      <c r="E14" s="1">
        <v>2.6933077338999998</v>
      </c>
      <c r="F14" s="1">
        <v>0.26407409082191202</v>
      </c>
      <c r="G14" s="1">
        <f t="shared" si="2"/>
        <v>2.4292336430780876</v>
      </c>
      <c r="H14" s="27">
        <f t="shared" si="3"/>
        <v>9.8807606039348878E-2</v>
      </c>
      <c r="I14" s="27">
        <f t="shared" si="4"/>
        <v>0.90893718515029442</v>
      </c>
      <c r="M14" s="15">
        <v>33</v>
      </c>
      <c r="N14" s="16">
        <v>0.63373497250338895</v>
      </c>
      <c r="O14" s="16">
        <v>0.103957085445019</v>
      </c>
      <c r="P14" s="16">
        <f t="shared" si="7"/>
        <v>0.52977788705836992</v>
      </c>
      <c r="Q14" s="16">
        <f>Q16+(2*(Q12-Q16)/4)</f>
        <v>0.90274654803438859</v>
      </c>
      <c r="R14" s="16">
        <f t="shared" si="0"/>
        <v>0.58685119119191465</v>
      </c>
      <c r="S14" s="16">
        <f t="shared" si="8"/>
        <v>9.1539843819177624E-2</v>
      </c>
      <c r="T14" s="16">
        <v>86.161559322033895</v>
      </c>
      <c r="U14" s="16">
        <f>T14/O4</f>
        <v>2.6925487288135592</v>
      </c>
      <c r="V14" s="17">
        <f>U14/0.33</f>
        <v>8.1592385721623</v>
      </c>
      <c r="W14"/>
      <c r="X14"/>
      <c r="Y14"/>
      <c r="Z14"/>
      <c r="AA14"/>
    </row>
    <row r="15" spans="1:27" x14ac:dyDescent="0.3">
      <c r="B15" s="1">
        <v>23</v>
      </c>
      <c r="C15" s="1">
        <v>34</v>
      </c>
      <c r="D15" s="1">
        <f t="shared" si="1"/>
        <v>1.0625</v>
      </c>
      <c r="E15" s="1">
        <v>2.6017246781000001</v>
      </c>
      <c r="F15" s="1">
        <v>0.34175909907848501</v>
      </c>
      <c r="G15" s="1">
        <f t="shared" si="2"/>
        <v>2.259965579021515</v>
      </c>
      <c r="H15" s="27">
        <f t="shared" si="3"/>
        <v>0.12787471242259316</v>
      </c>
      <c r="I15" s="27">
        <f t="shared" si="4"/>
        <v>0.84560279238086444</v>
      </c>
      <c r="M15" s="15">
        <v>34</v>
      </c>
      <c r="N15" s="16">
        <v>0.32215938986623299</v>
      </c>
      <c r="O15" s="16">
        <v>0.10443473411394399</v>
      </c>
      <c r="P15" s="16">
        <f t="shared" si="7"/>
        <v>0.217724655752289</v>
      </c>
      <c r="Q15" s="16">
        <f>Q16+(1*(Q12-Q16)/4)</f>
        <v>0.89503135546660584</v>
      </c>
      <c r="R15" s="16">
        <f t="shared" si="0"/>
        <v>0.2432592494357729</v>
      </c>
      <c r="S15" s="16">
        <f t="shared" si="8"/>
        <v>3.7944736306480244E-2</v>
      </c>
      <c r="T15" s="16">
        <v>103.517792207792</v>
      </c>
      <c r="U15" s="16">
        <f>T15/O4</f>
        <v>3.2349310064935</v>
      </c>
      <c r="V15" s="17">
        <f>U15/0.33</f>
        <v>9.8028212317984842</v>
      </c>
      <c r="W15"/>
      <c r="X15"/>
      <c r="Y15"/>
      <c r="Z15"/>
      <c r="AA15"/>
    </row>
    <row r="16" spans="1:27" ht="15" thickBot="1" x14ac:dyDescent="0.35">
      <c r="A16" s="28"/>
      <c r="B16" s="28"/>
      <c r="C16" s="28"/>
      <c r="D16" s="28"/>
      <c r="E16" s="28"/>
      <c r="F16" s="28"/>
      <c r="G16" s="28"/>
      <c r="H16" s="29"/>
      <c r="I16" s="29"/>
      <c r="J16" s="28"/>
      <c r="K16" s="28"/>
      <c r="L16" s="28"/>
      <c r="M16" s="24">
        <v>36</v>
      </c>
      <c r="N16" s="25">
        <v>5.7473079553119897</v>
      </c>
      <c r="O16" s="25">
        <v>5.8828213205179197E-2</v>
      </c>
      <c r="P16" s="25">
        <f>N16-O16</f>
        <v>5.6884797421068107</v>
      </c>
      <c r="Q16" s="25">
        <f>P16/P8</f>
        <v>0.88731616289882298</v>
      </c>
      <c r="R16" s="25">
        <f t="shared" si="0"/>
        <v>6.410882591750382</v>
      </c>
      <c r="S16" s="25">
        <f>R16/R8</f>
        <v>1</v>
      </c>
      <c r="T16" s="25"/>
      <c r="U16" s="25"/>
      <c r="V16" s="26"/>
      <c r="W16"/>
      <c r="X16"/>
      <c r="Y16"/>
      <c r="Z16"/>
      <c r="AA16"/>
    </row>
    <row r="17" spans="8:38" ht="15" thickBot="1" x14ac:dyDescent="0.35">
      <c r="H17" s="27"/>
      <c r="I17" s="27"/>
    </row>
    <row r="18" spans="8:38" ht="15" thickBot="1" x14ac:dyDescent="0.35">
      <c r="H18" s="27"/>
      <c r="I18" s="27"/>
      <c r="M18" s="69" t="s">
        <v>33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C18" s="69" t="s">
        <v>36</v>
      </c>
      <c r="AD18" s="70"/>
      <c r="AE18" s="70"/>
      <c r="AF18" s="70"/>
      <c r="AG18" s="70"/>
      <c r="AH18" s="70"/>
      <c r="AI18" s="70"/>
      <c r="AJ18" s="70"/>
      <c r="AK18" s="70"/>
      <c r="AL18" s="71"/>
    </row>
    <row r="19" spans="8:38" ht="58.2" thickBot="1" x14ac:dyDescent="0.35">
      <c r="H19" s="27"/>
      <c r="I19" s="27"/>
      <c r="M19" s="11" t="s">
        <v>9</v>
      </c>
      <c r="N19" s="12" t="s">
        <v>11</v>
      </c>
      <c r="O19" s="12" t="s">
        <v>12</v>
      </c>
      <c r="P19" s="12" t="s">
        <v>15</v>
      </c>
      <c r="Q19" s="12" t="s">
        <v>16</v>
      </c>
      <c r="R19" s="12" t="s">
        <v>17</v>
      </c>
      <c r="S19" s="12" t="s">
        <v>18</v>
      </c>
      <c r="T19" s="12" t="s">
        <v>19</v>
      </c>
      <c r="U19" s="12" t="s">
        <v>20</v>
      </c>
      <c r="V19" s="12" t="s">
        <v>23</v>
      </c>
      <c r="W19" s="13" t="s">
        <v>52</v>
      </c>
      <c r="X19" s="43" t="s">
        <v>55</v>
      </c>
      <c r="Y19" s="59" t="s">
        <v>56</v>
      </c>
      <c r="Z19" s="59" t="s">
        <v>57</v>
      </c>
      <c r="AA19" s="59" t="s">
        <v>58</v>
      </c>
      <c r="AC19" s="11" t="s">
        <v>9</v>
      </c>
      <c r="AD19" s="12" t="s">
        <v>11</v>
      </c>
      <c r="AE19" s="12" t="s">
        <v>12</v>
      </c>
      <c r="AF19" s="12" t="s">
        <v>15</v>
      </c>
      <c r="AG19" s="12" t="s">
        <v>16</v>
      </c>
      <c r="AH19" s="12" t="s">
        <v>17</v>
      </c>
      <c r="AI19" s="12" t="s">
        <v>18</v>
      </c>
      <c r="AJ19" s="12" t="s">
        <v>19</v>
      </c>
      <c r="AK19" s="12" t="s">
        <v>20</v>
      </c>
      <c r="AL19" s="12" t="s">
        <v>23</v>
      </c>
    </row>
    <row r="20" spans="8:38" ht="15" thickBot="1" x14ac:dyDescent="0.35">
      <c r="H20" s="27"/>
      <c r="I20" s="27"/>
      <c r="M20" s="18">
        <v>36</v>
      </c>
      <c r="N20" s="25">
        <v>5.7473079553119897</v>
      </c>
      <c r="O20" s="25">
        <v>5.8828213205179197E-2</v>
      </c>
      <c r="P20" s="19">
        <f>N20-O20</f>
        <v>5.6884797421068107</v>
      </c>
      <c r="Q20" s="19">
        <f>P20/P20</f>
        <v>1</v>
      </c>
      <c r="R20" s="19">
        <f t="shared" ref="R20" si="9">P20/Q20</f>
        <v>5.6884797421068107</v>
      </c>
      <c r="S20" s="19">
        <f>R20/R20</f>
        <v>1</v>
      </c>
      <c r="T20" s="19"/>
      <c r="U20" s="19"/>
      <c r="V20" s="20"/>
      <c r="W20" s="20"/>
      <c r="X20" s="44"/>
      <c r="Y20" s="20"/>
      <c r="Z20" s="20"/>
      <c r="AA20" s="20"/>
      <c r="AC20" s="18">
        <v>36</v>
      </c>
      <c r="AD20" s="25">
        <v>5.7473079553119897</v>
      </c>
      <c r="AE20" s="25">
        <v>5.8828213205179197E-2</v>
      </c>
      <c r="AF20" s="19">
        <f>AD20-AE20</f>
        <v>5.6884797421068107</v>
      </c>
      <c r="AG20" s="19">
        <f>AF20/AF20</f>
        <v>1</v>
      </c>
      <c r="AH20" s="19">
        <f t="shared" ref="AH20" si="10">AF20/AG20</f>
        <v>5.6884797421068107</v>
      </c>
      <c r="AI20" s="19">
        <f>AH20/AH20</f>
        <v>1</v>
      </c>
      <c r="AJ20" s="19"/>
      <c r="AK20" s="19"/>
      <c r="AL20" s="20"/>
    </row>
    <row r="21" spans="8:38" x14ac:dyDescent="0.3">
      <c r="H21" s="27"/>
      <c r="I21" s="27"/>
      <c r="M21" s="15">
        <v>38</v>
      </c>
      <c r="N21" s="16"/>
      <c r="O21" s="16">
        <v>2.8959312707968098E-2</v>
      </c>
      <c r="P21" s="16">
        <f t="shared" ref="P21:P23" si="11">N21-O21</f>
        <v>-2.8959312707968098E-2</v>
      </c>
      <c r="Q21" s="16">
        <f>Q24+(3*(Q20-Q24)/4)</f>
        <v>0.94396895180615159</v>
      </c>
      <c r="R21" s="16">
        <f>P21/Q21</f>
        <v>-3.0678247046747178E-2</v>
      </c>
      <c r="S21" s="16">
        <f>R21/$R$20</f>
        <v>-5.3930484835276998E-3</v>
      </c>
      <c r="T21" s="16"/>
      <c r="U21" s="16"/>
      <c r="V21" s="17"/>
      <c r="W21" s="17"/>
      <c r="X21" s="60">
        <f>W21/Q21</f>
        <v>0</v>
      </c>
      <c r="Y21" s="17">
        <f>X21/$O$2</f>
        <v>0</v>
      </c>
      <c r="Z21" s="17">
        <f>X21/$F$4</f>
        <v>0</v>
      </c>
      <c r="AA21" s="17" t="e">
        <f>X21/$L$4</f>
        <v>#REF!</v>
      </c>
      <c r="AC21" s="15">
        <v>38</v>
      </c>
      <c r="AD21" s="16"/>
      <c r="AE21" s="16"/>
      <c r="AF21" s="16">
        <f t="shared" ref="AF21:AF23" si="12">AD21-AE21</f>
        <v>0</v>
      </c>
      <c r="AG21" s="16">
        <f>AG24+(3*(AG20-AG24)/4)</f>
        <v>0.94396895180615159</v>
      </c>
      <c r="AH21" s="16">
        <f>AF21/AG21</f>
        <v>0</v>
      </c>
      <c r="AI21" s="16">
        <f>AH21/$R$20</f>
        <v>0</v>
      </c>
      <c r="AJ21" s="16"/>
      <c r="AK21" s="16"/>
      <c r="AL21" s="17"/>
    </row>
    <row r="22" spans="8:38" x14ac:dyDescent="0.3">
      <c r="H22" s="27"/>
      <c r="I22" s="27"/>
      <c r="M22" s="15">
        <v>40</v>
      </c>
      <c r="N22" s="16">
        <v>4.6353599970857102</v>
      </c>
      <c r="O22" s="16">
        <v>1.76584000792828E-2</v>
      </c>
      <c r="P22" s="16">
        <f t="shared" si="11"/>
        <v>4.6177015970064277</v>
      </c>
      <c r="Q22" s="16">
        <f>Q24+(2*(Q20-Q24)/4)</f>
        <v>0.88793790361230307</v>
      </c>
      <c r="R22" s="16">
        <f>P22/Q22</f>
        <v>5.200478071969588</v>
      </c>
      <c r="S22" s="16">
        <f>R22/$R$20</f>
        <v>0.9142122865402903</v>
      </c>
      <c r="T22" s="16">
        <v>-6.7972857142858496</v>
      </c>
      <c r="U22" s="16">
        <f>T22/O4</f>
        <v>-0.2124151785714328</v>
      </c>
      <c r="V22" s="17">
        <f>U22/0.33</f>
        <v>-0.64368235930737205</v>
      </c>
      <c r="W22" s="17">
        <v>27.552153742857101</v>
      </c>
      <c r="X22" s="60">
        <f>W22/Q22</f>
        <v>31.029369993970988</v>
      </c>
      <c r="Y22" s="17">
        <f t="shared" ref="Y22:Y23" si="13">X22/$O$2</f>
        <v>49.806372381975905</v>
      </c>
      <c r="Z22" s="17">
        <f>X22/$F$4</f>
        <v>4.840108916344847</v>
      </c>
      <c r="AA22" s="17" t="e">
        <f>X22/$L$4</f>
        <v>#REF!</v>
      </c>
      <c r="AC22" s="15">
        <v>40</v>
      </c>
      <c r="AD22" s="16"/>
      <c r="AE22" s="16"/>
      <c r="AF22" s="16">
        <f t="shared" si="12"/>
        <v>0</v>
      </c>
      <c r="AG22" s="16">
        <f>AG24+(2*(AG20-AG24)/4)</f>
        <v>0.88793790361230307</v>
      </c>
      <c r="AH22" s="16">
        <f>AF22/AG22</f>
        <v>0</v>
      </c>
      <c r="AI22" s="16">
        <f>AH22/$R$20</f>
        <v>0</v>
      </c>
      <c r="AJ22" s="16">
        <v>-6.40957188498402</v>
      </c>
      <c r="AK22" s="16">
        <f>AJ22/O4</f>
        <v>-0.20029912140575062</v>
      </c>
      <c r="AL22" s="17"/>
    </row>
    <row r="23" spans="8:38" x14ac:dyDescent="0.3">
      <c r="H23" s="27"/>
      <c r="I23" s="27"/>
      <c r="M23" s="15">
        <v>42</v>
      </c>
      <c r="N23" s="16">
        <v>4.4075229083958298</v>
      </c>
      <c r="O23" s="16">
        <v>1.7809173677689201E-2</v>
      </c>
      <c r="P23" s="16">
        <f t="shared" si="11"/>
        <v>4.389713734718141</v>
      </c>
      <c r="Q23" s="16">
        <f>Q24+(1*(Q20-Q24)/4)</f>
        <v>0.83190685541845455</v>
      </c>
      <c r="R23" s="16">
        <f>P23/Q23</f>
        <v>5.2766889780107489</v>
      </c>
      <c r="S23" s="16">
        <f>R23/$R$20</f>
        <v>0.92760969841415852</v>
      </c>
      <c r="T23" s="16">
        <v>-13.086124999999999</v>
      </c>
      <c r="U23" s="16">
        <f>T23/O4</f>
        <v>-0.40894140624999997</v>
      </c>
      <c r="V23" s="17">
        <f>U23/0.33</f>
        <v>-1.2392163825757574</v>
      </c>
      <c r="W23" s="17">
        <v>42.889801866666602</v>
      </c>
      <c r="X23" s="60">
        <f>W23/Q23</f>
        <v>51.556014459206196</v>
      </c>
      <c r="Y23" s="17">
        <f t="shared" si="13"/>
        <v>82.754437334199352</v>
      </c>
      <c r="Z23" s="17">
        <f>X23/$F$4</f>
        <v>8.0419526830126689</v>
      </c>
      <c r="AA23" s="17" t="e">
        <f>X23/$L$4</f>
        <v>#REF!</v>
      </c>
      <c r="AC23" s="15">
        <v>42</v>
      </c>
      <c r="AD23" s="16"/>
      <c r="AE23" s="16"/>
      <c r="AF23" s="16">
        <f t="shared" si="12"/>
        <v>0</v>
      </c>
      <c r="AG23" s="16">
        <f>AG24+(1*(AG20-AG24)/4)</f>
        <v>0.83190685541845455</v>
      </c>
      <c r="AH23" s="16">
        <f>AF23/AG23</f>
        <v>0</v>
      </c>
      <c r="AI23" s="16">
        <f>AH23/$R$20</f>
        <v>0</v>
      </c>
      <c r="AJ23" s="16">
        <v>-12.8403757961783</v>
      </c>
      <c r="AK23" s="16">
        <f>AJ23/O4</f>
        <v>-0.40126174363057188</v>
      </c>
      <c r="AL23" s="17"/>
    </row>
    <row r="24" spans="8:38" x14ac:dyDescent="0.3">
      <c r="H24" s="27"/>
      <c r="I24" s="27"/>
      <c r="M24" s="21">
        <v>43</v>
      </c>
      <c r="N24" s="22">
        <v>4.4593707416883399</v>
      </c>
      <c r="O24" s="22">
        <v>4.5816929900398401E-2</v>
      </c>
      <c r="P24" s="22">
        <f>N24-O24</f>
        <v>4.4135538117879412</v>
      </c>
      <c r="Q24" s="22">
        <f>P24/P20</f>
        <v>0.77587580722460614</v>
      </c>
      <c r="R24" s="22">
        <f>P24/Q24</f>
        <v>5.6884797421068107</v>
      </c>
      <c r="S24" s="22">
        <f>R24/R20</f>
        <v>1</v>
      </c>
      <c r="T24" s="22"/>
      <c r="U24" s="22"/>
      <c r="V24" s="23"/>
      <c r="W24" s="23"/>
      <c r="X24" s="21"/>
      <c r="Y24" s="23"/>
      <c r="Z24" s="23"/>
      <c r="AA24" s="23"/>
      <c r="AC24" s="21">
        <v>43</v>
      </c>
      <c r="AD24" s="22">
        <v>4.4593707416883399</v>
      </c>
      <c r="AE24" s="22">
        <v>4.5816929900398401E-2</v>
      </c>
      <c r="AF24" s="22">
        <f>AD24-AE24</f>
        <v>4.4135538117879412</v>
      </c>
      <c r="AG24" s="22">
        <f>AF24/AF20</f>
        <v>0.77587580722460614</v>
      </c>
      <c r="AH24" s="22">
        <f>AF24/AG24</f>
        <v>5.6884797421068107</v>
      </c>
      <c r="AI24" s="22">
        <f>AH24/AH20</f>
        <v>1</v>
      </c>
      <c r="AJ24" s="22"/>
      <c r="AK24" s="22"/>
      <c r="AL24" s="23"/>
    </row>
    <row r="25" spans="8:38" x14ac:dyDescent="0.3">
      <c r="H25" s="27"/>
      <c r="I25" s="27"/>
      <c r="M25" s="15">
        <v>45</v>
      </c>
      <c r="N25" s="16">
        <v>4.21947709643928</v>
      </c>
      <c r="O25" s="16">
        <v>1.3250784439043701E-2</v>
      </c>
      <c r="P25" s="16">
        <f t="shared" ref="P25:P26" si="14">N25-O25</f>
        <v>4.2062263120002363</v>
      </c>
      <c r="Q25" s="16">
        <f>Q27+(2*(Q24-Q27)/3)</f>
        <v>0.83273465956293302</v>
      </c>
      <c r="R25" s="16">
        <f>P25/Q25</f>
        <v>5.0511003279338773</v>
      </c>
      <c r="S25" s="16">
        <f>R25/R20</f>
        <v>0.88795259136549709</v>
      </c>
      <c r="T25" s="16">
        <v>-19.301500000000001</v>
      </c>
      <c r="U25" s="16">
        <f>T25/O4</f>
        <v>-0.60317187500000002</v>
      </c>
      <c r="V25" s="17">
        <f>U25/0.33</f>
        <v>-1.8277935606060607</v>
      </c>
      <c r="W25" s="17">
        <v>58.420589121428499</v>
      </c>
      <c r="X25" s="60">
        <f>W25/Q25</f>
        <v>70.155106972599143</v>
      </c>
      <c r="Y25" s="17">
        <f>X25/$O$2</f>
        <v>112.60851841508691</v>
      </c>
      <c r="Z25" s="17">
        <f>X25/$F$4</f>
        <v>10.943127715811825</v>
      </c>
      <c r="AA25" s="17" t="e">
        <f>X25/$L$4</f>
        <v>#REF!</v>
      </c>
      <c r="AC25" s="15">
        <v>45</v>
      </c>
      <c r="AD25" s="16"/>
      <c r="AE25" s="16"/>
      <c r="AF25" s="16">
        <f t="shared" ref="AF25:AF26" si="15">AD25-AE25</f>
        <v>0</v>
      </c>
      <c r="AG25" s="16" t="e">
        <f>AG27+(2*(AG24-AG27)/3)</f>
        <v>#DIV/0!</v>
      </c>
      <c r="AH25" s="16" t="e">
        <f>AF25/AG25</f>
        <v>#DIV/0!</v>
      </c>
      <c r="AI25" s="16" t="e">
        <f>AH25/AH20</f>
        <v>#DIV/0!</v>
      </c>
      <c r="AJ25" s="16">
        <v>-19.305951923076901</v>
      </c>
      <c r="AK25" s="16">
        <f>AJ25/O4</f>
        <v>-0.60331099759615314</v>
      </c>
      <c r="AL25" s="17"/>
    </row>
    <row r="26" spans="8:38" x14ac:dyDescent="0.3">
      <c r="H26" s="27"/>
      <c r="I26" s="27"/>
      <c r="M26" s="15">
        <v>47</v>
      </c>
      <c r="N26" s="16">
        <v>4.1144963276380899</v>
      </c>
      <c r="O26" s="16">
        <v>1.49952753848605E-2</v>
      </c>
      <c r="P26" s="16">
        <f t="shared" si="14"/>
        <v>4.0995010522532294</v>
      </c>
      <c r="Q26" s="16">
        <f>Q27+(1*(Q24-Q27)/3)</f>
        <v>0.88959351190126001</v>
      </c>
      <c r="R26" s="16">
        <f t="shared" ref="R26" si="16">P26/Q26</f>
        <v>4.6082856916207495</v>
      </c>
      <c r="S26" s="16">
        <f>R26/R20</f>
        <v>0.81010848250186518</v>
      </c>
      <c r="T26" s="16">
        <v>-26.431333333333399</v>
      </c>
      <c r="U26" s="16">
        <f>T26/O4</f>
        <v>-0.82597916666666871</v>
      </c>
      <c r="V26" s="17">
        <f>U26/0.33</f>
        <v>-2.5029671717171778</v>
      </c>
      <c r="W26" s="17">
        <v>78.378633457142897</v>
      </c>
      <c r="X26" s="60">
        <f>W26/Q26</f>
        <v>88.106120838977631</v>
      </c>
      <c r="Y26" s="17">
        <f t="shared" ref="Y26" si="17">X26/$O$2</f>
        <v>141.42234484587101</v>
      </c>
      <c r="Z26" s="17">
        <f>X26/$F$4</f>
        <v>13.743212354622417</v>
      </c>
      <c r="AA26" s="17" t="e">
        <f>X26/$L$4</f>
        <v>#REF!</v>
      </c>
      <c r="AC26" s="15">
        <v>47</v>
      </c>
      <c r="AD26" s="16"/>
      <c r="AE26" s="16"/>
      <c r="AF26" s="16">
        <f t="shared" si="15"/>
        <v>0</v>
      </c>
      <c r="AG26" s="16" t="e">
        <f>AG27+(1*(AG24-AG27)/3)</f>
        <v>#DIV/0!</v>
      </c>
      <c r="AH26" s="16" t="e">
        <f t="shared" ref="AH26" si="18">AF26/AG26</f>
        <v>#DIV/0!</v>
      </c>
      <c r="AI26" s="16" t="e">
        <f>AH26/AH20</f>
        <v>#DIV/0!</v>
      </c>
      <c r="AJ26" s="16">
        <v>-25.728782051282</v>
      </c>
      <c r="AK26" s="16">
        <f>AJ26/O4</f>
        <v>-0.80402443910256249</v>
      </c>
      <c r="AL26" s="17"/>
    </row>
    <row r="27" spans="8:38" x14ac:dyDescent="0.3">
      <c r="M27" s="21">
        <v>48</v>
      </c>
      <c r="N27" s="22">
        <v>4.1952166136717199</v>
      </c>
      <c r="O27" s="22">
        <v>4.0561671112748998E-2</v>
      </c>
      <c r="P27" s="22">
        <f>N27-O27</f>
        <v>4.1546549425589712</v>
      </c>
      <c r="Q27" s="22">
        <f>P27/P23</f>
        <v>0.9464523642395869</v>
      </c>
      <c r="R27" s="22">
        <f>P27/Q27</f>
        <v>4.389713734718141</v>
      </c>
      <c r="S27" s="22"/>
      <c r="T27" s="22"/>
      <c r="U27" s="22"/>
      <c r="V27" s="23"/>
      <c r="W27" s="23"/>
      <c r="X27" s="21"/>
      <c r="Y27" s="23"/>
      <c r="Z27" s="23"/>
      <c r="AA27" s="23"/>
      <c r="AC27" s="21">
        <v>48</v>
      </c>
      <c r="AD27" s="22">
        <v>4.1952166136717199</v>
      </c>
      <c r="AE27" s="22">
        <v>4.0561671112748998E-2</v>
      </c>
      <c r="AF27" s="22">
        <f>AD27-AE27</f>
        <v>4.1546549425589712</v>
      </c>
      <c r="AG27" s="22" t="e">
        <f>AF27/AF23</f>
        <v>#DIV/0!</v>
      </c>
      <c r="AH27" s="22" t="e">
        <f>AF27/AG27</f>
        <v>#DIV/0!</v>
      </c>
      <c r="AI27" s="22"/>
      <c r="AJ27" s="22"/>
      <c r="AK27" s="22"/>
      <c r="AL27" s="23"/>
    </row>
    <row r="28" spans="8:38" x14ac:dyDescent="0.3">
      <c r="M28" s="15">
        <v>50</v>
      </c>
      <c r="N28" s="16">
        <v>3.796995516375</v>
      </c>
      <c r="O28" s="16">
        <v>1.29682263211155E-2</v>
      </c>
      <c r="P28" s="16">
        <f t="shared" ref="P28:P29" si="19">N28-O28</f>
        <v>3.7840272900538845</v>
      </c>
      <c r="Q28" s="16">
        <f>Q30+(2*(Q27-Q30)/3)</f>
        <v>0.94525814863269519</v>
      </c>
      <c r="R28" s="16">
        <f>P28/Q28</f>
        <v>4.0031681245249624</v>
      </c>
      <c r="S28" s="16">
        <f>R28/R20</f>
        <v>0.70373250956543465</v>
      </c>
      <c r="T28" s="16">
        <v>-32.9656666666666</v>
      </c>
      <c r="U28" s="16">
        <f>T28/O4</f>
        <v>-1.0301770833333312</v>
      </c>
      <c r="V28" s="17">
        <f>U28/0.33</f>
        <v>-3.1217487373737307</v>
      </c>
      <c r="W28" s="17">
        <v>95.028019150000105</v>
      </c>
      <c r="X28" s="60">
        <f>W28/Q28</f>
        <v>100.53128797403865</v>
      </c>
      <c r="Y28" s="17">
        <f>X28/$O$2</f>
        <v>161.36643334516637</v>
      </c>
      <c r="Z28" s="17">
        <f>X28/$F$4</f>
        <v>15.681349102135139</v>
      </c>
      <c r="AA28" s="17" t="e">
        <f>X28/$L$4</f>
        <v>#REF!</v>
      </c>
      <c r="AC28" s="15">
        <v>50</v>
      </c>
      <c r="AD28" s="16"/>
      <c r="AE28" s="16"/>
      <c r="AF28" s="16">
        <f t="shared" ref="AF28:AF29" si="20">AD28-AE28</f>
        <v>0</v>
      </c>
      <c r="AG28" s="16" t="e">
        <f>AG30+(2*(AG27-AG30)/3)</f>
        <v>#DIV/0!</v>
      </c>
      <c r="AH28" s="16" t="e">
        <f>AF28/AG28</f>
        <v>#DIV/0!</v>
      </c>
      <c r="AI28" s="16" t="e">
        <f>AH28/AH20</f>
        <v>#DIV/0!</v>
      </c>
      <c r="AJ28" s="16">
        <v>-32.13340625</v>
      </c>
      <c r="AK28" s="16">
        <f>AJ28/O4</f>
        <v>-1.0041689453125</v>
      </c>
      <c r="AL28" s="17"/>
    </row>
    <row r="29" spans="8:38" x14ac:dyDescent="0.3">
      <c r="M29" s="15">
        <v>52</v>
      </c>
      <c r="N29" s="16">
        <v>3.7614240246555499</v>
      </c>
      <c r="O29" s="16">
        <v>1.1805231056971999E-2</v>
      </c>
      <c r="P29" s="16">
        <f t="shared" si="19"/>
        <v>3.7496187935985779</v>
      </c>
      <c r="Q29" s="16">
        <f>Q30+(1*(Q27-Q30)/3)</f>
        <v>0.94406393302580349</v>
      </c>
      <c r="R29" s="16">
        <f t="shared" ref="R29" si="21">P29/Q29</f>
        <v>3.9717848150185522</v>
      </c>
      <c r="S29" s="16">
        <f>R29/R20</f>
        <v>0.69821551540720517</v>
      </c>
      <c r="T29" s="16">
        <v>-39.731888888889102</v>
      </c>
      <c r="U29" s="16">
        <f>T29/O4</f>
        <v>-1.2416215277777845</v>
      </c>
      <c r="V29" s="17">
        <f>U29/0.33</f>
        <v>-3.7624894781144982</v>
      </c>
      <c r="W29" s="17">
        <v>113.913607077777</v>
      </c>
      <c r="X29" s="60">
        <f>W29/Q29</f>
        <v>120.66302195517035</v>
      </c>
      <c r="Y29" s="17">
        <f t="shared" ref="Y29" si="22">X29/$O$2</f>
        <v>193.68061309016107</v>
      </c>
      <c r="Z29" s="17">
        <f>X29/$F$4</f>
        <v>18.821592850638272</v>
      </c>
      <c r="AA29" s="17" t="e">
        <f>X29/$L$4</f>
        <v>#REF!</v>
      </c>
      <c r="AC29" s="15">
        <v>52</v>
      </c>
      <c r="AD29" s="16"/>
      <c r="AE29" s="16"/>
      <c r="AF29" s="16">
        <f t="shared" si="20"/>
        <v>0</v>
      </c>
      <c r="AG29" s="16" t="e">
        <f>AG30+(1*(AG27-AG30)/3)</f>
        <v>#DIV/0!</v>
      </c>
      <c r="AH29" s="16" t="e">
        <f t="shared" ref="AH29" si="23">AF29/AG29</f>
        <v>#DIV/0!</v>
      </c>
      <c r="AI29" s="16" t="e">
        <f>AH29/AH20</f>
        <v>#DIV/0!</v>
      </c>
      <c r="AJ29" s="16">
        <v>-38.814849056603698</v>
      </c>
      <c r="AK29" s="16">
        <f>AJ29/O4</f>
        <v>-1.2129640330188656</v>
      </c>
      <c r="AL29" s="17"/>
    </row>
    <row r="30" spans="8:38" ht="15" thickBot="1" x14ac:dyDescent="0.35">
      <c r="H30"/>
      <c r="I30"/>
      <c r="M30" s="24">
        <v>53</v>
      </c>
      <c r="N30" s="25">
        <v>3.9029774664949399</v>
      </c>
      <c r="O30" s="25">
        <v>3.7682067798406403E-2</v>
      </c>
      <c r="P30" s="25">
        <f>N30-O30</f>
        <v>3.8652953986965337</v>
      </c>
      <c r="Q30" s="25">
        <f>P30/P26</f>
        <v>0.94286971741891179</v>
      </c>
      <c r="R30" s="25">
        <f>P30/Q30</f>
        <v>4.0995010522532294</v>
      </c>
      <c r="S30" s="25"/>
      <c r="T30" s="25"/>
      <c r="U30" s="25"/>
      <c r="V30" s="26"/>
      <c r="W30" s="26"/>
      <c r="X30" s="24"/>
      <c r="Y30" s="26"/>
      <c r="Z30" s="26"/>
      <c r="AA30" s="26"/>
      <c r="AC30" s="21">
        <v>53</v>
      </c>
      <c r="AD30" s="22">
        <v>3.9029774664949399</v>
      </c>
      <c r="AE30" s="22">
        <v>3.7682067798406403E-2</v>
      </c>
      <c r="AF30" s="22">
        <f>AD30-AE30</f>
        <v>3.8652953986965337</v>
      </c>
      <c r="AG30" s="22" t="e">
        <f>AF30/AF26</f>
        <v>#DIV/0!</v>
      </c>
      <c r="AH30" s="22" t="e">
        <f>AF30/AG30</f>
        <v>#DIV/0!</v>
      </c>
      <c r="AI30" s="22"/>
      <c r="AJ30" s="22"/>
      <c r="AK30" s="22"/>
      <c r="AL30" s="23"/>
    </row>
    <row r="31" spans="8:38" x14ac:dyDescent="0.3">
      <c r="H31"/>
      <c r="I31"/>
    </row>
    <row r="32" spans="8:38" ht="15" thickBot="1" x14ac:dyDescent="0.35"/>
    <row r="33" spans="2:9" ht="15" thickBot="1" x14ac:dyDescent="0.35">
      <c r="B33" s="69" t="s">
        <v>37</v>
      </c>
      <c r="C33" s="70"/>
      <c r="D33" s="70"/>
      <c r="E33" s="70"/>
      <c r="F33" s="70"/>
      <c r="G33" s="70"/>
      <c r="H33" s="70"/>
      <c r="I33" s="71"/>
    </row>
    <row r="34" spans="2:9" ht="29.4" thickBot="1" x14ac:dyDescent="0.35">
      <c r="B34" s="11" t="s">
        <v>9</v>
      </c>
      <c r="C34" s="12" t="s">
        <v>10</v>
      </c>
      <c r="D34" s="12" t="s">
        <v>22</v>
      </c>
      <c r="E34" s="12" t="s">
        <v>11</v>
      </c>
      <c r="F34" s="12" t="s">
        <v>12</v>
      </c>
      <c r="G34" s="13" t="s">
        <v>15</v>
      </c>
      <c r="H34" s="12" t="s">
        <v>30</v>
      </c>
      <c r="I34" s="13" t="s">
        <v>31</v>
      </c>
    </row>
    <row r="35" spans="2:9" ht="15" thickBot="1" x14ac:dyDescent="0.35">
      <c r="B35" s="1">
        <v>26</v>
      </c>
      <c r="C35" s="1">
        <v>32</v>
      </c>
      <c r="D35" s="1">
        <v>1</v>
      </c>
      <c r="E35" s="1">
        <v>2.5607033254</v>
      </c>
      <c r="F35" s="1">
        <v>8.4521600964676605E-2</v>
      </c>
      <c r="G35" s="1">
        <f>E35-F35</f>
        <v>2.4761817244353233</v>
      </c>
      <c r="H35" s="1">
        <v>3.7999999999999999E-2</v>
      </c>
      <c r="I35" s="1">
        <v>2.7E-2</v>
      </c>
    </row>
    <row r="36" spans="2:9" ht="15" thickBot="1" x14ac:dyDescent="0.35">
      <c r="B36" s="69" t="s">
        <v>28</v>
      </c>
      <c r="C36" s="70"/>
      <c r="D36" s="70"/>
      <c r="E36" s="70"/>
      <c r="F36" s="70"/>
      <c r="G36" s="71"/>
    </row>
    <row r="37" spans="2:9" ht="29.4" thickBot="1" x14ac:dyDescent="0.35">
      <c r="B37" s="11" t="s">
        <v>9</v>
      </c>
      <c r="C37" s="12" t="s">
        <v>10</v>
      </c>
      <c r="D37" s="12" t="s">
        <v>22</v>
      </c>
      <c r="E37" s="12" t="s">
        <v>11</v>
      </c>
      <c r="F37" s="12" t="s">
        <v>12</v>
      </c>
      <c r="G37" s="13" t="s">
        <v>15</v>
      </c>
    </row>
    <row r="38" spans="2:9" x14ac:dyDescent="0.3">
      <c r="B38" s="1">
        <v>27</v>
      </c>
      <c r="C38" s="1">
        <v>32</v>
      </c>
      <c r="D38" s="1">
        <v>1</v>
      </c>
      <c r="E38" s="19">
        <v>6.49107358111333</v>
      </c>
      <c r="F38" s="19">
        <v>8.0190989362948203E-2</v>
      </c>
      <c r="G38" s="1">
        <f>E38-F38</f>
        <v>6.410882591750382</v>
      </c>
    </row>
  </sheetData>
  <mergeCells count="6">
    <mergeCell ref="B6:K6"/>
    <mergeCell ref="M6:V6"/>
    <mergeCell ref="B36:G36"/>
    <mergeCell ref="AC18:AL18"/>
    <mergeCell ref="B33:I33"/>
    <mergeCell ref="M18:AA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opLeftCell="E1" zoomScale="70" zoomScaleNormal="70" workbookViewId="0">
      <selection activeCell="V9" sqref="V9:V15"/>
    </sheetView>
  </sheetViews>
  <sheetFormatPr defaultColWidth="8.77734375" defaultRowHeight="14.4" x14ac:dyDescent="0.3"/>
  <cols>
    <col min="1" max="1" width="8.7773437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7773437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77734375" style="1" bestFit="1" customWidth="1"/>
    <col min="13" max="13" width="5.7773437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77734375" style="1" customWidth="1"/>
    <col min="19" max="20" width="8.77734375" style="1"/>
    <col min="21" max="21" width="9.77734375" style="1" customWidth="1"/>
    <col min="22" max="26" width="8.77734375" style="1"/>
    <col min="27" max="27" width="9.109375" style="1" bestFit="1" customWidth="1"/>
    <col min="28" max="16384" width="8.77734375" style="1"/>
  </cols>
  <sheetData>
    <row r="1" spans="1:27" ht="15" thickBot="1" x14ac:dyDescent="0.35"/>
    <row r="2" spans="1:27" ht="16.2" thickBot="1" x14ac:dyDescent="0.35">
      <c r="B2" s="8" t="s">
        <v>0</v>
      </c>
      <c r="C2" s="2">
        <v>44678</v>
      </c>
      <c r="E2" s="8" t="s">
        <v>3</v>
      </c>
      <c r="F2" s="3" t="s">
        <v>53</v>
      </c>
      <c r="H2" s="8" t="s">
        <v>5</v>
      </c>
      <c r="I2" s="4">
        <v>2600</v>
      </c>
      <c r="K2" s="8" t="s">
        <v>6</v>
      </c>
      <c r="L2" s="2" t="s">
        <v>7</v>
      </c>
      <c r="N2" s="8" t="s">
        <v>8</v>
      </c>
      <c r="O2" s="3">
        <v>0.68979999999999997</v>
      </c>
    </row>
    <row r="3" spans="1:27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7" ht="16.2" thickBot="1" x14ac:dyDescent="0.35">
      <c r="B4" s="8" t="s">
        <v>24</v>
      </c>
      <c r="C4" s="30">
        <f>G35</f>
        <v>2.2744275893099513</v>
      </c>
      <c r="E4" s="8" t="s">
        <v>25</v>
      </c>
      <c r="F4" s="3">
        <f>G38</f>
        <v>6.6301784864697462</v>
      </c>
      <c r="H4" s="8"/>
      <c r="I4" s="4"/>
      <c r="K4" s="8" t="s">
        <v>59</v>
      </c>
      <c r="L4" s="61" t="e">
        <f>#REF!</f>
        <v>#REF!</v>
      </c>
      <c r="N4" s="8" t="s">
        <v>14</v>
      </c>
      <c r="O4" s="3">
        <v>33</v>
      </c>
    </row>
    <row r="5" spans="1:27" ht="15" thickBot="1" x14ac:dyDescent="0.35"/>
    <row r="6" spans="1:27" ht="15" thickBot="1" x14ac:dyDescent="0.35">
      <c r="B6" s="69" t="s">
        <v>13</v>
      </c>
      <c r="C6" s="70"/>
      <c r="D6" s="70"/>
      <c r="E6" s="70"/>
      <c r="F6" s="70"/>
      <c r="G6" s="70"/>
      <c r="H6" s="70"/>
      <c r="I6" s="70"/>
      <c r="J6" s="70"/>
      <c r="K6" s="71"/>
      <c r="M6" s="69" t="s">
        <v>21</v>
      </c>
      <c r="N6" s="70"/>
      <c r="O6" s="70"/>
      <c r="P6" s="70"/>
      <c r="Q6" s="70"/>
      <c r="R6" s="70"/>
      <c r="S6" s="70"/>
      <c r="T6" s="70"/>
      <c r="U6" s="70"/>
      <c r="V6" s="71"/>
      <c r="W6"/>
      <c r="X6"/>
      <c r="Y6"/>
      <c r="Z6"/>
      <c r="AA6"/>
    </row>
    <row r="7" spans="1:27" s="14" customFormat="1" ht="29.4" thickBot="1" x14ac:dyDescent="0.35">
      <c r="B7" s="11" t="s">
        <v>9</v>
      </c>
      <c r="C7" s="12" t="s">
        <v>10</v>
      </c>
      <c r="D7" s="12" t="s">
        <v>22</v>
      </c>
      <c r="E7" s="12" t="s">
        <v>11</v>
      </c>
      <c r="F7" s="12" t="s">
        <v>12</v>
      </c>
      <c r="G7" s="12" t="s">
        <v>15</v>
      </c>
      <c r="H7" s="12" t="s">
        <v>26</v>
      </c>
      <c r="I7" s="12" t="s">
        <v>27</v>
      </c>
      <c r="J7" s="12" t="s">
        <v>30</v>
      </c>
      <c r="K7" s="13" t="s">
        <v>31</v>
      </c>
      <c r="M7" s="11" t="s">
        <v>9</v>
      </c>
      <c r="N7" s="12" t="s">
        <v>11</v>
      </c>
      <c r="O7" s="12" t="s">
        <v>12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23</v>
      </c>
      <c r="W7"/>
      <c r="X7"/>
      <c r="Y7"/>
      <c r="Z7"/>
      <c r="AA7"/>
    </row>
    <row r="8" spans="1:27" x14ac:dyDescent="0.3">
      <c r="D8" s="1">
        <f>C8/$O$4</f>
        <v>0</v>
      </c>
      <c r="G8" s="1">
        <f>E8-F8</f>
        <v>0</v>
      </c>
      <c r="H8" s="27" t="e">
        <f>F8/$G$12</f>
        <v>#DIV/0!</v>
      </c>
      <c r="I8" s="27" t="e">
        <f>G8/$G$12</f>
        <v>#DIV/0!</v>
      </c>
      <c r="M8" s="18">
        <v>36</v>
      </c>
      <c r="N8" s="19">
        <v>6.2965151541275501</v>
      </c>
      <c r="O8" s="19">
        <v>0.104412962466666</v>
      </c>
      <c r="P8" s="19">
        <f>N8-O8</f>
        <v>6.1921021916608838</v>
      </c>
      <c r="Q8" s="19">
        <f>P8/P8</f>
        <v>1</v>
      </c>
      <c r="R8" s="19">
        <f t="shared" ref="R8:R16" si="0">P8/Q8</f>
        <v>6.1921021916608838</v>
      </c>
      <c r="S8" s="19">
        <f>R8/R8</f>
        <v>1</v>
      </c>
      <c r="T8" s="19"/>
      <c r="U8" s="19"/>
      <c r="V8" s="20"/>
      <c r="W8"/>
      <c r="X8"/>
      <c r="Y8"/>
      <c r="Z8"/>
      <c r="AA8"/>
    </row>
    <row r="9" spans="1:27" x14ac:dyDescent="0.3">
      <c r="D9" s="1">
        <f t="shared" ref="D9:D15" si="1">C9/$O$4</f>
        <v>0</v>
      </c>
      <c r="G9" s="1">
        <f t="shared" ref="G9:G15" si="2">E9-F9</f>
        <v>0</v>
      </c>
      <c r="H9" s="27" t="e">
        <f t="shared" ref="H9:I15" si="3">F9/$G$12</f>
        <v>#DIV/0!</v>
      </c>
      <c r="I9" s="27" t="e">
        <f t="shared" si="3"/>
        <v>#DIV/0!</v>
      </c>
      <c r="M9" s="15">
        <v>37</v>
      </c>
      <c r="N9" s="16">
        <v>5.7460649263185699</v>
      </c>
      <c r="O9" s="16">
        <v>0.108550049658208</v>
      </c>
      <c r="P9" s="16">
        <f>N9-O9</f>
        <v>5.6375148766603616</v>
      </c>
      <c r="Q9" s="16">
        <f>Q12+(3*(Q8-Q12)/4)</f>
        <v>0.96896738038538444</v>
      </c>
      <c r="R9" s="16">
        <f>P9/Q9</f>
        <v>5.8180646642802047</v>
      </c>
      <c r="S9" s="16">
        <f>R9/$R$8</f>
        <v>0.93959441950353983</v>
      </c>
      <c r="T9" s="16">
        <v>1.30377142857136</v>
      </c>
      <c r="U9" s="16">
        <f>T9/O4</f>
        <v>3.9508225108223029E-2</v>
      </c>
      <c r="V9" s="17">
        <f>U9/0.33</f>
        <v>0.1197218942673425</v>
      </c>
      <c r="W9"/>
      <c r="X9"/>
      <c r="Y9"/>
      <c r="Z9"/>
      <c r="AA9"/>
    </row>
    <row r="10" spans="1:27" x14ac:dyDescent="0.3">
      <c r="D10" s="1">
        <f t="shared" si="1"/>
        <v>0</v>
      </c>
      <c r="G10" s="1">
        <f t="shared" si="2"/>
        <v>0</v>
      </c>
      <c r="H10" s="27" t="e">
        <f t="shared" si="3"/>
        <v>#DIV/0!</v>
      </c>
      <c r="I10" s="27" t="e">
        <f t="shared" si="3"/>
        <v>#DIV/0!</v>
      </c>
      <c r="M10" s="15">
        <v>38</v>
      </c>
      <c r="N10" s="16">
        <v>3.70135792255306</v>
      </c>
      <c r="O10" s="16">
        <v>0.10652656171144299</v>
      </c>
      <c r="P10" s="16">
        <f t="shared" ref="P10:P11" si="4">N10-O10</f>
        <v>3.5948313608416171</v>
      </c>
      <c r="Q10" s="16">
        <f>Q12+(2*(Q8-Q12)/4)</f>
        <v>0.93793476077076887</v>
      </c>
      <c r="R10" s="16">
        <f t="shared" si="0"/>
        <v>3.8327093857652574</v>
      </c>
      <c r="S10" s="16">
        <f t="shared" ref="S10:S11" si="5">R10/$R$8</f>
        <v>0.61896739865289985</v>
      </c>
      <c r="T10" s="16">
        <v>12.8720816326529</v>
      </c>
      <c r="U10" s="16">
        <f>T10/O4</f>
        <v>0.3900630797773606</v>
      </c>
      <c r="V10" s="17">
        <f>U10/0.33</f>
        <v>1.1820093326586685</v>
      </c>
      <c r="W10"/>
      <c r="X10"/>
      <c r="Y10"/>
      <c r="Z10"/>
      <c r="AA10"/>
    </row>
    <row r="11" spans="1:27" x14ac:dyDescent="0.3">
      <c r="D11" s="1">
        <f>C11/$O$4</f>
        <v>0</v>
      </c>
      <c r="G11" s="1">
        <f t="shared" si="2"/>
        <v>0</v>
      </c>
      <c r="H11" s="27" t="e">
        <f t="shared" si="3"/>
        <v>#DIV/0!</v>
      </c>
      <c r="I11" s="27" t="e">
        <f t="shared" si="3"/>
        <v>#DIV/0!</v>
      </c>
      <c r="M11" s="15">
        <v>39</v>
      </c>
      <c r="N11" s="16">
        <v>2.47224414574411</v>
      </c>
      <c r="O11" s="16">
        <v>0.103020726106965</v>
      </c>
      <c r="P11" s="16">
        <f t="shared" si="4"/>
        <v>2.3692234196371449</v>
      </c>
      <c r="Q11" s="16">
        <f>Q12+(1*(Q8-Q12)/4)</f>
        <v>0.9069021411561532</v>
      </c>
      <c r="R11" s="16">
        <f t="shared" si="0"/>
        <v>2.6124355783489155</v>
      </c>
      <c r="S11" s="16">
        <f t="shared" si="5"/>
        <v>0.42189800773429936</v>
      </c>
      <c r="T11" s="16">
        <v>24.917676470588098</v>
      </c>
      <c r="U11" s="16">
        <f>T11/O4</f>
        <v>0.75508110516933635</v>
      </c>
      <c r="V11" s="17">
        <f>U11/0.33</f>
        <v>2.2881245611192012</v>
      </c>
      <c r="W11"/>
      <c r="X11"/>
      <c r="Y11"/>
      <c r="Z11"/>
      <c r="AA11"/>
    </row>
    <row r="12" spans="1:27" x14ac:dyDescent="0.3">
      <c r="D12" s="1">
        <f t="shared" si="1"/>
        <v>0</v>
      </c>
      <c r="G12" s="1">
        <f t="shared" si="2"/>
        <v>0</v>
      </c>
      <c r="H12" s="27" t="e">
        <f t="shared" si="3"/>
        <v>#DIV/0!</v>
      </c>
      <c r="I12" s="27" t="e">
        <f t="shared" si="3"/>
        <v>#DIV/0!</v>
      </c>
      <c r="M12" s="21">
        <v>40</v>
      </c>
      <c r="N12" s="22">
        <v>5.5269973969632398</v>
      </c>
      <c r="O12" s="22">
        <v>0.103523813016915</v>
      </c>
      <c r="P12" s="22">
        <f>N12-O12</f>
        <v>5.4234735839463246</v>
      </c>
      <c r="Q12" s="22">
        <f>P12/P8</f>
        <v>0.87586952154153763</v>
      </c>
      <c r="R12" s="22">
        <f t="shared" si="0"/>
        <v>6.1921021916608838</v>
      </c>
      <c r="S12" s="22">
        <f>R12/R8</f>
        <v>1</v>
      </c>
      <c r="T12" s="22"/>
      <c r="U12" s="22"/>
      <c r="V12" s="23"/>
      <c r="W12"/>
      <c r="X12"/>
      <c r="Y12"/>
      <c r="Z12"/>
      <c r="AA12"/>
    </row>
    <row r="13" spans="1:27" x14ac:dyDescent="0.3">
      <c r="D13" s="1">
        <f t="shared" si="1"/>
        <v>0</v>
      </c>
      <c r="G13" s="1">
        <f t="shared" si="2"/>
        <v>0</v>
      </c>
      <c r="H13" s="27" t="e">
        <f t="shared" si="3"/>
        <v>#DIV/0!</v>
      </c>
      <c r="I13" s="27" t="e">
        <f t="shared" si="3"/>
        <v>#DIV/0!</v>
      </c>
      <c r="M13" s="15">
        <v>41</v>
      </c>
      <c r="N13" s="16">
        <v>1.0733782797171401</v>
      </c>
      <c r="O13" s="16">
        <v>0.100201483159701</v>
      </c>
      <c r="P13" s="16">
        <f t="shared" ref="P13:P15" si="6">N13-O13</f>
        <v>0.97317679655743905</v>
      </c>
      <c r="Q13" s="16">
        <f>Q16+(3*(Q12-Q16)/4)</f>
        <v>0.8774819392199138</v>
      </c>
      <c r="R13" s="16">
        <f>P13/Q13</f>
        <v>1.1090562130801216</v>
      </c>
      <c r="S13" s="16">
        <f t="shared" ref="S13:S15" si="7">R13/$R$8</f>
        <v>0.17910818955373922</v>
      </c>
      <c r="T13" s="16">
        <v>50.295228571428403</v>
      </c>
      <c r="U13" s="16">
        <f>T13/O4</f>
        <v>1.5240978354978303</v>
      </c>
      <c r="V13" s="17">
        <f>U13/0.33</f>
        <v>4.6184782893873644</v>
      </c>
      <c r="W13"/>
      <c r="X13"/>
      <c r="Y13"/>
      <c r="Z13"/>
      <c r="AA13"/>
    </row>
    <row r="14" spans="1:27" x14ac:dyDescent="0.3">
      <c r="D14" s="1">
        <f t="shared" si="1"/>
        <v>0</v>
      </c>
      <c r="G14" s="1">
        <f t="shared" si="2"/>
        <v>0</v>
      </c>
      <c r="H14" s="27" t="e">
        <f t="shared" si="3"/>
        <v>#DIV/0!</v>
      </c>
      <c r="I14" s="27" t="e">
        <f t="shared" si="3"/>
        <v>#DIV/0!</v>
      </c>
      <c r="M14" s="15">
        <v>42</v>
      </c>
      <c r="N14" s="16">
        <v>0.56046867672592604</v>
      </c>
      <c r="O14" s="16">
        <v>9.9426216192039799E-2</v>
      </c>
      <c r="P14" s="16">
        <f t="shared" si="6"/>
        <v>0.46104246053388626</v>
      </c>
      <c r="Q14" s="16">
        <f>Q16+(2*(Q12-Q16)/4)</f>
        <v>0.87909435689828996</v>
      </c>
      <c r="R14" s="16">
        <f t="shared" si="0"/>
        <v>0.52445162105303822</v>
      </c>
      <c r="S14" s="16">
        <f t="shared" si="7"/>
        <v>8.4696861392135156E-2</v>
      </c>
      <c r="T14" s="16">
        <v>72.511222222222102</v>
      </c>
      <c r="U14" s="16">
        <f>T14/O4</f>
        <v>2.1973097643097605</v>
      </c>
      <c r="V14" s="17">
        <f>U14/0.33</f>
        <v>6.658514437302304</v>
      </c>
      <c r="W14"/>
      <c r="X14"/>
      <c r="Y14"/>
      <c r="Z14"/>
      <c r="AA14"/>
    </row>
    <row r="15" spans="1:27" x14ac:dyDescent="0.3">
      <c r="D15" s="1">
        <f t="shared" si="1"/>
        <v>0</v>
      </c>
      <c r="G15" s="1">
        <f t="shared" si="2"/>
        <v>0</v>
      </c>
      <c r="H15" s="27" t="e">
        <f t="shared" si="3"/>
        <v>#DIV/0!</v>
      </c>
      <c r="I15" s="27" t="e">
        <f t="shared" si="3"/>
        <v>#DIV/0!</v>
      </c>
      <c r="M15" s="15">
        <v>43</v>
      </c>
      <c r="N15" s="16">
        <v>0.29925619365714201</v>
      </c>
      <c r="O15" s="16">
        <v>9.6777843243781206E-2</v>
      </c>
      <c r="P15" s="16">
        <f t="shared" si="6"/>
        <v>0.20247835041336082</v>
      </c>
      <c r="Q15" s="16">
        <f>Q16+(1*(Q12-Q16)/4)</f>
        <v>0.88070677457666613</v>
      </c>
      <c r="R15" s="16">
        <f t="shared" si="0"/>
        <v>0.22990438617971018</v>
      </c>
      <c r="S15" s="16">
        <f t="shared" si="7"/>
        <v>3.7128648569355056E-2</v>
      </c>
      <c r="T15" s="16">
        <v>87.561971428571496</v>
      </c>
      <c r="U15" s="16">
        <f>T15/O4</f>
        <v>2.6533930735930755</v>
      </c>
      <c r="V15" s="17">
        <f>U15/0.33</f>
        <v>8.0405850714941671</v>
      </c>
      <c r="W15"/>
      <c r="X15"/>
      <c r="Y15"/>
      <c r="Z15"/>
      <c r="AA15"/>
    </row>
    <row r="16" spans="1:27" ht="15" thickBot="1" x14ac:dyDescent="0.35">
      <c r="A16" s="28"/>
      <c r="B16" s="28"/>
      <c r="C16" s="28"/>
      <c r="D16" s="28"/>
      <c r="E16" s="28"/>
      <c r="F16" s="28"/>
      <c r="G16" s="28"/>
      <c r="H16" s="29"/>
      <c r="I16" s="29"/>
      <c r="J16" s="28"/>
      <c r="K16" s="28"/>
      <c r="L16" s="28"/>
      <c r="M16" s="24">
        <v>44</v>
      </c>
      <c r="N16" s="25">
        <v>5.5663094639263102</v>
      </c>
      <c r="O16" s="25">
        <v>0.102898859819402</v>
      </c>
      <c r="P16" s="25">
        <f>N16-O16</f>
        <v>5.4634106041069082</v>
      </c>
      <c r="Q16" s="25">
        <f>P16/P8</f>
        <v>0.88231919225504229</v>
      </c>
      <c r="R16" s="25">
        <f t="shared" si="0"/>
        <v>6.1921021916608838</v>
      </c>
      <c r="S16" s="25">
        <f>R16/R8</f>
        <v>1</v>
      </c>
      <c r="T16" s="25"/>
      <c r="U16" s="25"/>
      <c r="V16" s="26"/>
      <c r="W16"/>
      <c r="X16"/>
      <c r="Y16"/>
      <c r="Z16"/>
      <c r="AA16"/>
    </row>
    <row r="17" spans="8:38" ht="15" thickBot="1" x14ac:dyDescent="0.35">
      <c r="H17" s="27"/>
      <c r="I17" s="27"/>
    </row>
    <row r="18" spans="8:38" ht="15" thickBot="1" x14ac:dyDescent="0.35">
      <c r="H18" s="27"/>
      <c r="I18" s="27"/>
      <c r="M18" s="69" t="s">
        <v>33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C18" s="69" t="s">
        <v>36</v>
      </c>
      <c r="AD18" s="70"/>
      <c r="AE18" s="70"/>
      <c r="AF18" s="70"/>
      <c r="AG18" s="70"/>
      <c r="AH18" s="70"/>
      <c r="AI18" s="70"/>
      <c r="AJ18" s="70"/>
      <c r="AK18" s="70"/>
      <c r="AL18" s="71"/>
    </row>
    <row r="19" spans="8:38" ht="58.2" thickBot="1" x14ac:dyDescent="0.35">
      <c r="H19" s="27"/>
      <c r="I19" s="27"/>
      <c r="M19" s="11" t="s">
        <v>9</v>
      </c>
      <c r="N19" s="12" t="s">
        <v>11</v>
      </c>
      <c r="O19" s="12" t="s">
        <v>12</v>
      </c>
      <c r="P19" s="12" t="s">
        <v>15</v>
      </c>
      <c r="Q19" s="12" t="s">
        <v>16</v>
      </c>
      <c r="R19" s="12" t="s">
        <v>17</v>
      </c>
      <c r="S19" s="12" t="s">
        <v>18</v>
      </c>
      <c r="T19" s="12" t="s">
        <v>19</v>
      </c>
      <c r="U19" s="12" t="s">
        <v>20</v>
      </c>
      <c r="V19" s="12" t="s">
        <v>23</v>
      </c>
      <c r="W19" s="13" t="s">
        <v>52</v>
      </c>
      <c r="X19" s="43" t="s">
        <v>55</v>
      </c>
      <c r="Y19" s="59" t="s">
        <v>56</v>
      </c>
      <c r="Z19" s="59" t="s">
        <v>57</v>
      </c>
      <c r="AA19" s="59" t="s">
        <v>58</v>
      </c>
      <c r="AC19" s="11" t="s">
        <v>9</v>
      </c>
      <c r="AD19" s="12" t="s">
        <v>11</v>
      </c>
      <c r="AE19" s="12" t="s">
        <v>12</v>
      </c>
      <c r="AF19" s="12" t="s">
        <v>15</v>
      </c>
      <c r="AG19" s="12" t="s">
        <v>16</v>
      </c>
      <c r="AH19" s="12" t="s">
        <v>17</v>
      </c>
      <c r="AI19" s="12" t="s">
        <v>18</v>
      </c>
      <c r="AJ19" s="12" t="s">
        <v>19</v>
      </c>
      <c r="AK19" s="12" t="s">
        <v>20</v>
      </c>
      <c r="AL19" s="12" t="s">
        <v>23</v>
      </c>
    </row>
    <row r="20" spans="8:38" ht="15" thickBot="1" x14ac:dyDescent="0.35">
      <c r="H20" s="27"/>
      <c r="I20" s="27"/>
      <c r="M20" s="18">
        <v>45</v>
      </c>
      <c r="N20" s="19">
        <v>4.9061876203253902</v>
      </c>
      <c r="O20" s="19">
        <v>5.0988005630845802E-2</v>
      </c>
      <c r="P20" s="19">
        <f>N20-O20</f>
        <v>4.8551996146945449</v>
      </c>
      <c r="Q20" s="19">
        <f>P20/P20</f>
        <v>1</v>
      </c>
      <c r="R20" s="19">
        <f>P20/Q20</f>
        <v>4.8551996146945449</v>
      </c>
      <c r="S20" s="19">
        <f>R20/R20</f>
        <v>1</v>
      </c>
      <c r="T20" s="19"/>
      <c r="U20" s="19"/>
      <c r="V20" s="20"/>
      <c r="W20" s="20"/>
      <c r="X20" s="20"/>
      <c r="Y20" s="20"/>
      <c r="Z20" s="20"/>
      <c r="AA20" s="20"/>
      <c r="AC20" s="18"/>
      <c r="AD20" s="25"/>
      <c r="AE20" s="25"/>
      <c r="AF20" s="19"/>
      <c r="AG20" s="19" t="e">
        <f>AF20/AF20</f>
        <v>#DIV/0!</v>
      </c>
      <c r="AH20" s="19" t="e">
        <f t="shared" ref="AH20" si="8">AF20/AG20</f>
        <v>#DIV/0!</v>
      </c>
      <c r="AI20" s="19" t="e">
        <f>AH20/AH20</f>
        <v>#DIV/0!</v>
      </c>
      <c r="AJ20" s="19"/>
      <c r="AK20" s="19"/>
      <c r="AL20" s="20"/>
    </row>
    <row r="21" spans="8:38" x14ac:dyDescent="0.3">
      <c r="H21" s="27"/>
      <c r="I21" s="27"/>
      <c r="M21" s="15">
        <v>46</v>
      </c>
      <c r="N21" s="16">
        <v>4.4044199810212099</v>
      </c>
      <c r="O21" s="16">
        <v>5.8298677417910401E-2</v>
      </c>
      <c r="P21" s="16">
        <f>N21-O21</f>
        <v>4.3461213036032991</v>
      </c>
      <c r="Q21" s="16">
        <f>Q24+(3*(Q20-Q24)/4)</f>
        <v>0.88154520132426317</v>
      </c>
      <c r="R21" s="16">
        <f>P21/Q21</f>
        <v>4.9301173633235438</v>
      </c>
      <c r="S21" s="16">
        <f>R21/$R$20</f>
        <v>1.0154304157551537</v>
      </c>
      <c r="T21" s="16">
        <v>-7.1108333333332503</v>
      </c>
      <c r="U21" s="16">
        <f>T21/$O$4</f>
        <v>-0.21547979797979547</v>
      </c>
      <c r="V21" s="17">
        <f>U21/0.33</f>
        <v>-0.65296908478725901</v>
      </c>
      <c r="W21" s="17">
        <v>37.725983962121198</v>
      </c>
      <c r="X21" s="17">
        <f>W21/Q21</f>
        <v>42.795291614597836</v>
      </c>
      <c r="Y21" s="17">
        <f>X21/$O$2</f>
        <v>62.04014441084059</v>
      </c>
      <c r="Z21" s="17">
        <f>X21/$F$4</f>
        <v>6.4546213502291829</v>
      </c>
      <c r="AA21" s="17" t="e">
        <f>Y21/$L$4</f>
        <v>#REF!</v>
      </c>
      <c r="AC21" s="15"/>
      <c r="AD21" s="16"/>
      <c r="AE21" s="16"/>
      <c r="AF21" s="16"/>
      <c r="AG21" s="16" t="e">
        <f>AG24+(3*(AG20-AG24)/4)</f>
        <v>#DIV/0!</v>
      </c>
      <c r="AH21" s="16" t="e">
        <f>AF21/AG21</f>
        <v>#DIV/0!</v>
      </c>
      <c r="AI21" s="16" t="e">
        <f>AH21/$R$20</f>
        <v>#DIV/0!</v>
      </c>
      <c r="AJ21" s="16"/>
      <c r="AK21" s="16"/>
      <c r="AL21" s="17"/>
    </row>
    <row r="22" spans="8:38" x14ac:dyDescent="0.3">
      <c r="H22" s="27"/>
      <c r="I22" s="27"/>
      <c r="M22" s="15">
        <v>47</v>
      </c>
      <c r="N22" s="16">
        <v>3.7173849116933302</v>
      </c>
      <c r="O22" s="16">
        <v>5.1394570816915397E-2</v>
      </c>
      <c r="P22" s="16">
        <f t="shared" ref="P22:P23" si="9">N22-O22</f>
        <v>3.665990340876415</v>
      </c>
      <c r="Q22" s="16">
        <f>Q24+(2*(Q20-Q24)/4)</f>
        <v>0.76309040264852634</v>
      </c>
      <c r="R22" s="16">
        <f t="shared" ref="R22:R24" si="10">P22/Q22</f>
        <v>4.8041363489208271</v>
      </c>
      <c r="S22" s="16">
        <f>R22/$R$20</f>
        <v>0.98948276696612603</v>
      </c>
      <c r="T22" s="16">
        <v>-22.437166666666201</v>
      </c>
      <c r="U22" s="16">
        <f t="shared" ref="U22:U23" si="11">T22/$O$4</f>
        <v>-0.67991414141412732</v>
      </c>
      <c r="V22" s="17">
        <f>U22/0.33</f>
        <v>-2.0603458830731132</v>
      </c>
      <c r="W22" s="17">
        <v>83.129669583333197</v>
      </c>
      <c r="X22" s="17">
        <f>W22/Q22</f>
        <v>108.93816682113625</v>
      </c>
      <c r="Y22" s="17">
        <f t="shared" ref="Y22:Y23" si="12">X22/$O$2</f>
        <v>157.92717718343906</v>
      </c>
      <c r="Z22" s="17">
        <f>X22/$F$4</f>
        <v>16.430653721230456</v>
      </c>
      <c r="AA22" s="17" t="e">
        <f>Y22/$L$4</f>
        <v>#REF!</v>
      </c>
      <c r="AC22" s="15"/>
      <c r="AD22" s="16"/>
      <c r="AE22" s="16"/>
      <c r="AF22" s="16"/>
      <c r="AG22" s="16" t="e">
        <f>AG24+(2*(AG20-AG24)/4)</f>
        <v>#DIV/0!</v>
      </c>
      <c r="AH22" s="16" t="e">
        <f>AF22/AG22</f>
        <v>#DIV/0!</v>
      </c>
      <c r="AI22" s="16" t="e">
        <f>AH22/$R$20</f>
        <v>#DIV/0!</v>
      </c>
      <c r="AJ22" s="16"/>
      <c r="AK22" s="16">
        <f>AJ22/O4</f>
        <v>0</v>
      </c>
      <c r="AL22" s="17"/>
    </row>
    <row r="23" spans="8:38" x14ac:dyDescent="0.3">
      <c r="H23" s="27"/>
      <c r="I23" s="27"/>
      <c r="M23" s="15">
        <v>48</v>
      </c>
      <c r="N23" s="16">
        <v>3.0348619517280002</v>
      </c>
      <c r="O23" s="16">
        <v>4.69521262039801E-2</v>
      </c>
      <c r="P23" s="16">
        <f t="shared" si="9"/>
        <v>2.98790982552402</v>
      </c>
      <c r="Q23" s="16">
        <f>Q24+(1*(Q20-Q24)/4)</f>
        <v>0.64463560397278941</v>
      </c>
      <c r="R23" s="16">
        <f t="shared" si="10"/>
        <v>4.6350369218051162</v>
      </c>
      <c r="S23" s="16">
        <f>R23/$R$20</f>
        <v>0.95465424485883266</v>
      </c>
      <c r="T23" s="16">
        <v>-15.7195999999999</v>
      </c>
      <c r="U23" s="16">
        <f t="shared" si="11"/>
        <v>-0.47635151515151214</v>
      </c>
      <c r="V23" s="17">
        <f>U23/0.33</f>
        <v>-1.4434894398530671</v>
      </c>
      <c r="W23" s="17">
        <v>52.087826270000001</v>
      </c>
      <c r="X23" s="17">
        <f>W23/Q23</f>
        <v>80.801969281545723</v>
      </c>
      <c r="Y23" s="17">
        <f t="shared" si="12"/>
        <v>117.13825642439218</v>
      </c>
      <c r="Z23" s="17">
        <f>X23/$F$4</f>
        <v>12.186997596888062</v>
      </c>
      <c r="AA23" s="17" t="e">
        <f>Y23/$L$4</f>
        <v>#REF!</v>
      </c>
      <c r="AC23" s="15"/>
      <c r="AD23" s="16"/>
      <c r="AE23" s="16"/>
      <c r="AF23" s="16"/>
      <c r="AG23" s="16" t="e">
        <f>AG24+(1*(AG20-AG24)/4)</f>
        <v>#DIV/0!</v>
      </c>
      <c r="AH23" s="16" t="e">
        <f>AF23/AG23</f>
        <v>#DIV/0!</v>
      </c>
      <c r="AI23" s="16" t="e">
        <f>AH23/$R$20</f>
        <v>#DIV/0!</v>
      </c>
      <c r="AJ23" s="16"/>
      <c r="AK23" s="16">
        <f>AJ23/O4</f>
        <v>0</v>
      </c>
      <c r="AL23" s="17"/>
    </row>
    <row r="24" spans="8:38" x14ac:dyDescent="0.3">
      <c r="H24" s="27"/>
      <c r="I24" s="27"/>
      <c r="M24" s="21">
        <v>49</v>
      </c>
      <c r="N24" s="22">
        <v>2.6018326633548301</v>
      </c>
      <c r="O24" s="22">
        <v>4.7119820216915402E-2</v>
      </c>
      <c r="P24" s="22">
        <f>N24-O24</f>
        <v>2.5547128431379149</v>
      </c>
      <c r="Q24" s="22">
        <f>P24/P20</f>
        <v>0.52618080529705258</v>
      </c>
      <c r="R24" s="22">
        <f t="shared" si="10"/>
        <v>4.8551996146945449</v>
      </c>
      <c r="S24" s="22"/>
      <c r="T24" s="22"/>
      <c r="U24" s="22"/>
      <c r="V24" s="23"/>
      <c r="W24" s="23"/>
      <c r="X24" s="23"/>
      <c r="Y24" s="23"/>
      <c r="Z24" s="23"/>
      <c r="AA24" s="23"/>
      <c r="AC24" s="21"/>
      <c r="AD24" s="22"/>
      <c r="AE24" s="22"/>
      <c r="AF24" s="22"/>
      <c r="AG24" s="22" t="e">
        <f>AF24/AF20</f>
        <v>#DIV/0!</v>
      </c>
      <c r="AH24" s="22" t="e">
        <f>AF24/AG24</f>
        <v>#DIV/0!</v>
      </c>
      <c r="AI24" s="22" t="e">
        <f>AH24/AH20</f>
        <v>#DIV/0!</v>
      </c>
      <c r="AJ24" s="22"/>
      <c r="AK24" s="22"/>
      <c r="AL24" s="23"/>
    </row>
    <row r="25" spans="8:38" x14ac:dyDescent="0.3">
      <c r="H25" s="27"/>
      <c r="I25" s="27"/>
      <c r="M25" s="15">
        <v>50</v>
      </c>
      <c r="N25" s="16">
        <v>2.9324415428260799</v>
      </c>
      <c r="O25" s="16">
        <v>4.7472656681592097E-2</v>
      </c>
      <c r="P25" s="16">
        <f t="shared" ref="P25:P27" si="13">N25-O25</f>
        <v>2.8849688861444878</v>
      </c>
      <c r="Q25" s="16">
        <f>Q28+(3*(Q24-Q28)/4)</f>
        <v>0.51159749203323779</v>
      </c>
      <c r="R25" s="16">
        <f>P25/Q25</f>
        <v>5.639138054955624</v>
      </c>
      <c r="S25" s="16">
        <f>R25/$R$20</f>
        <v>1.1614636889260832</v>
      </c>
      <c r="T25" s="16">
        <v>-27.995000000000601</v>
      </c>
      <c r="U25" s="16">
        <f t="shared" ref="U25:U26" si="14">T25/$O$4</f>
        <v>-0.84833333333335159</v>
      </c>
      <c r="V25" s="17">
        <f>U25/0.33</f>
        <v>-2.570707070707126</v>
      </c>
      <c r="W25" s="17">
        <v>83.646854326086995</v>
      </c>
      <c r="X25" s="17">
        <f>W25/Q25</f>
        <v>163.50129863547605</v>
      </c>
      <c r="Y25" s="17">
        <f>X25/$O$2</f>
        <v>237.02710732890122</v>
      </c>
      <c r="Z25" s="17">
        <f>X25/$F$4</f>
        <v>24.66016547957711</v>
      </c>
      <c r="AA25" s="17" t="e">
        <f>Y25/$L$4</f>
        <v>#REF!</v>
      </c>
      <c r="AC25" s="15"/>
      <c r="AD25" s="16"/>
      <c r="AE25" s="16"/>
      <c r="AF25" s="16"/>
      <c r="AG25" s="16" t="e">
        <f>AG27+(2*(AG24-AG27)/3)</f>
        <v>#DIV/0!</v>
      </c>
      <c r="AH25" s="16" t="e">
        <f>AF25/AG25</f>
        <v>#DIV/0!</v>
      </c>
      <c r="AI25" s="16" t="e">
        <f>AH25/AH20</f>
        <v>#DIV/0!</v>
      </c>
      <c r="AJ25" s="16"/>
      <c r="AK25" s="16">
        <f>AJ25/O4</f>
        <v>0</v>
      </c>
      <c r="AL25" s="17"/>
    </row>
    <row r="26" spans="8:38" x14ac:dyDescent="0.3">
      <c r="H26" s="27"/>
      <c r="I26" s="27"/>
      <c r="M26" s="15">
        <v>51</v>
      </c>
      <c r="N26" s="16">
        <v>2.7898391611000002</v>
      </c>
      <c r="O26" s="16">
        <v>4.1479653777611897E-2</v>
      </c>
      <c r="P26" s="16">
        <f t="shared" si="13"/>
        <v>2.7483595073223883</v>
      </c>
      <c r="Q26" s="16">
        <f>Q28+(2*(Q24-Q28)/4)</f>
        <v>0.497014178769423</v>
      </c>
      <c r="R26" s="16">
        <f t="shared" ref="R26:R28" si="15">P26/Q26</f>
        <v>5.5297406487017335</v>
      </c>
      <c r="S26" s="16">
        <f>R26/$R$20</f>
        <v>1.1389316789294617</v>
      </c>
      <c r="T26" s="16">
        <v>-38.746899999999499</v>
      </c>
      <c r="U26" s="16">
        <f t="shared" si="14"/>
        <v>-1.1741484848484696</v>
      </c>
      <c r="V26" s="17">
        <f>U26/0.33</f>
        <v>-3.5580257116620286</v>
      </c>
      <c r="W26" s="17">
        <v>99.342129569999997</v>
      </c>
      <c r="X26" s="17">
        <f>W26/Q26</f>
        <v>199.8778582453424</v>
      </c>
      <c r="Y26" s="17">
        <f t="shared" ref="Y26:Y27" si="16">X26/$O$2</f>
        <v>289.76204442641694</v>
      </c>
      <c r="Z26" s="17">
        <f>X26/$F$4</f>
        <v>30.146678351606159</v>
      </c>
      <c r="AA26" s="17" t="e">
        <f>Y26/$L$4</f>
        <v>#REF!</v>
      </c>
      <c r="AC26" s="15"/>
      <c r="AD26" s="16"/>
      <c r="AE26" s="16"/>
      <c r="AF26" s="16"/>
      <c r="AG26" s="16" t="e">
        <f>AG27+(1*(AG24-AG27)/3)</f>
        <v>#DIV/0!</v>
      </c>
      <c r="AH26" s="16" t="e">
        <f t="shared" ref="AH26" si="17">AF26/AG26</f>
        <v>#DIV/0!</v>
      </c>
      <c r="AI26" s="16" t="e">
        <f>AH26/AH20</f>
        <v>#DIV/0!</v>
      </c>
      <c r="AJ26" s="16"/>
      <c r="AK26" s="16">
        <f>AJ26/O4</f>
        <v>0</v>
      </c>
      <c r="AL26" s="17"/>
    </row>
    <row r="27" spans="8:38" x14ac:dyDescent="0.3">
      <c r="M27" s="15">
        <v>52</v>
      </c>
      <c r="N27" s="16">
        <v>2.5934188553080002</v>
      </c>
      <c r="O27" s="16">
        <v>4.8205125775621901E-2</v>
      </c>
      <c r="P27" s="16">
        <f t="shared" si="13"/>
        <v>2.5452137295323785</v>
      </c>
      <c r="Q27" s="16">
        <f>Q28+(1*(Q24-Q28)/4)</f>
        <v>0.48243086550560815</v>
      </c>
      <c r="R27" s="16">
        <f t="shared" si="15"/>
        <v>5.2758103005388879</v>
      </c>
      <c r="S27" s="16">
        <f>R27/$R$20</f>
        <v>1.086630976936837</v>
      </c>
      <c r="T27" s="16">
        <v>-54.0441000000001</v>
      </c>
      <c r="U27" s="16">
        <f>T27/$O$4</f>
        <v>-1.637700000000003</v>
      </c>
      <c r="V27" s="17">
        <f>U27/0.33</f>
        <v>-4.9627272727272818</v>
      </c>
      <c r="W27" s="17">
        <v>140.20486807</v>
      </c>
      <c r="X27" s="17">
        <f>W27/Q27</f>
        <v>290.62167886596416</v>
      </c>
      <c r="Y27" s="17">
        <f t="shared" si="16"/>
        <v>421.31295863433485</v>
      </c>
      <c r="Z27" s="17">
        <f>X27/$F$4</f>
        <v>43.8331606696619</v>
      </c>
      <c r="AA27" s="17" t="e">
        <f>Y27/$L$4</f>
        <v>#REF!</v>
      </c>
      <c r="AC27" s="21"/>
      <c r="AD27" s="22"/>
      <c r="AE27" s="22"/>
      <c r="AF27" s="22"/>
      <c r="AG27" s="22" t="e">
        <f>AF27/AF23</f>
        <v>#DIV/0!</v>
      </c>
      <c r="AH27" s="22" t="e">
        <f>AF27/AG27</f>
        <v>#DIV/0!</v>
      </c>
      <c r="AI27" s="22"/>
      <c r="AJ27" s="22"/>
      <c r="AK27" s="22"/>
      <c r="AL27" s="23"/>
    </row>
    <row r="28" spans="8:38" ht="15" thickBot="1" x14ac:dyDescent="0.35">
      <c r="M28" s="24">
        <v>53</v>
      </c>
      <c r="N28" s="25">
        <v>2.3117119842343699</v>
      </c>
      <c r="O28" s="25">
        <v>4.0218728854228801E-2</v>
      </c>
      <c r="P28" s="25">
        <f>N28-O28</f>
        <v>2.271493255380141</v>
      </c>
      <c r="Q28" s="25">
        <f>P28/P20</f>
        <v>0.46784755224179336</v>
      </c>
      <c r="R28" s="25">
        <f t="shared" si="15"/>
        <v>4.8551996146945449</v>
      </c>
      <c r="S28" s="25">
        <f>R28/R20</f>
        <v>1</v>
      </c>
      <c r="T28" s="25"/>
      <c r="U28" s="25"/>
      <c r="V28" s="26"/>
      <c r="W28" s="26"/>
      <c r="X28" s="26"/>
      <c r="Y28" s="26"/>
      <c r="Z28" s="26"/>
      <c r="AA28" s="26"/>
      <c r="AC28" s="15"/>
      <c r="AD28" s="16"/>
      <c r="AE28" s="16"/>
      <c r="AF28" s="16"/>
      <c r="AG28" s="16" t="e">
        <f>AG30+(2*(AG27-AG30)/3)</f>
        <v>#DIV/0!</v>
      </c>
      <c r="AH28" s="16" t="e">
        <f>AF28/AG28</f>
        <v>#DIV/0!</v>
      </c>
      <c r="AI28" s="16" t="e">
        <f>AH28/AH20</f>
        <v>#DIV/0!</v>
      </c>
      <c r="AJ28" s="16"/>
      <c r="AK28" s="16">
        <f>AJ28/O4</f>
        <v>0</v>
      </c>
      <c r="AL28" s="17"/>
    </row>
    <row r="29" spans="8:38" x14ac:dyDescent="0.3"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C29" s="15"/>
      <c r="AD29" s="16"/>
      <c r="AE29" s="16"/>
      <c r="AF29" s="16"/>
      <c r="AG29" s="16" t="e">
        <f>AG30+(1*(AG27-AG30)/3)</f>
        <v>#DIV/0!</v>
      </c>
      <c r="AH29" s="16" t="e">
        <f t="shared" ref="AH29" si="18">AF29/AG29</f>
        <v>#DIV/0!</v>
      </c>
      <c r="AI29" s="16" t="e">
        <f>AH29/AH20</f>
        <v>#DIV/0!</v>
      </c>
      <c r="AJ29" s="16"/>
      <c r="AK29" s="16">
        <f>AJ29/O4</f>
        <v>0</v>
      </c>
      <c r="AL29" s="17"/>
    </row>
    <row r="30" spans="8:38" x14ac:dyDescent="0.3">
      <c r="H30"/>
      <c r="I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C30" s="21"/>
      <c r="AD30" s="22"/>
      <c r="AE30" s="22"/>
      <c r="AF30" s="22"/>
      <c r="AG30" s="22" t="e">
        <f>AF30/AF26</f>
        <v>#DIV/0!</v>
      </c>
      <c r="AH30" s="22" t="e">
        <f>AF30/AG30</f>
        <v>#DIV/0!</v>
      </c>
      <c r="AI30" s="22"/>
      <c r="AJ30" s="22"/>
      <c r="AK30" s="22"/>
      <c r="AL30" s="23"/>
    </row>
    <row r="31" spans="8:38" x14ac:dyDescent="0.3">
      <c r="H31"/>
      <c r="I31"/>
    </row>
    <row r="32" spans="8:38" ht="15" thickBot="1" x14ac:dyDescent="0.35"/>
    <row r="33" spans="2:9" ht="15" thickBot="1" x14ac:dyDescent="0.35">
      <c r="B33" s="69" t="s">
        <v>37</v>
      </c>
      <c r="C33" s="70"/>
      <c r="D33" s="70"/>
      <c r="E33" s="70"/>
      <c r="F33" s="70"/>
      <c r="G33" s="70"/>
      <c r="H33" s="70"/>
      <c r="I33" s="71"/>
    </row>
    <row r="34" spans="2:9" ht="29.4" thickBot="1" x14ac:dyDescent="0.35">
      <c r="B34" s="11" t="s">
        <v>9</v>
      </c>
      <c r="C34" s="12" t="s">
        <v>10</v>
      </c>
      <c r="D34" s="12" t="s">
        <v>22</v>
      </c>
      <c r="E34" s="12" t="s">
        <v>11</v>
      </c>
      <c r="F34" s="12" t="s">
        <v>12</v>
      </c>
      <c r="G34" s="13" t="s">
        <v>15</v>
      </c>
      <c r="H34" s="12" t="s">
        <v>30</v>
      </c>
      <c r="I34" s="13" t="s">
        <v>31</v>
      </c>
    </row>
    <row r="35" spans="2:9" ht="15" thickBot="1" x14ac:dyDescent="0.35">
      <c r="B35" s="1">
        <v>16</v>
      </c>
      <c r="C35" s="1">
        <v>33</v>
      </c>
      <c r="D35" s="1">
        <v>1</v>
      </c>
      <c r="E35" s="1">
        <v>2.4376382882000001</v>
      </c>
      <c r="F35" s="1">
        <v>0.16321069889004899</v>
      </c>
      <c r="G35" s="1">
        <f>E35-F35</f>
        <v>2.2744275893099513</v>
      </c>
      <c r="H35" s="1">
        <v>3.2500000000000001E-2</v>
      </c>
      <c r="I35" s="1">
        <v>3.3000000000000002E-2</v>
      </c>
    </row>
    <row r="36" spans="2:9" ht="15" thickBot="1" x14ac:dyDescent="0.35">
      <c r="B36" s="69" t="s">
        <v>28</v>
      </c>
      <c r="C36" s="70"/>
      <c r="D36" s="70"/>
      <c r="E36" s="70"/>
      <c r="F36" s="70"/>
      <c r="G36" s="71"/>
    </row>
    <row r="37" spans="2:9" ht="29.4" thickBot="1" x14ac:dyDescent="0.35">
      <c r="B37" s="11" t="s">
        <v>9</v>
      </c>
      <c r="C37" s="12" t="s">
        <v>10</v>
      </c>
      <c r="D37" s="12" t="s">
        <v>22</v>
      </c>
      <c r="E37" s="12" t="s">
        <v>11</v>
      </c>
      <c r="F37" s="12" t="s">
        <v>12</v>
      </c>
      <c r="G37" s="13" t="s">
        <v>15</v>
      </c>
    </row>
    <row r="38" spans="2:9" x14ac:dyDescent="0.3">
      <c r="B38" s="1">
        <v>29</v>
      </c>
      <c r="C38" s="1">
        <v>33</v>
      </c>
      <c r="D38" s="1">
        <v>1</v>
      </c>
      <c r="E38" s="19">
        <v>6.7486214258528303</v>
      </c>
      <c r="F38" s="19">
        <v>0.11844293938308401</v>
      </c>
      <c r="G38" s="1">
        <f>E38-F38</f>
        <v>6.6301784864697462</v>
      </c>
    </row>
  </sheetData>
  <mergeCells count="6">
    <mergeCell ref="B36:G36"/>
    <mergeCell ref="B6:K6"/>
    <mergeCell ref="M6:V6"/>
    <mergeCell ref="AC18:AL18"/>
    <mergeCell ref="B33:I33"/>
    <mergeCell ref="M18:AA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opLeftCell="J6" zoomScaleNormal="100" workbookViewId="0">
      <selection activeCell="Y12" sqref="Y12"/>
    </sheetView>
  </sheetViews>
  <sheetFormatPr defaultColWidth="8.77734375" defaultRowHeight="14.4" x14ac:dyDescent="0.3"/>
  <cols>
    <col min="1" max="1" width="8.7773437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7773437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6640625" style="1" bestFit="1" customWidth="1"/>
    <col min="13" max="13" width="5.7773437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77734375" style="1" customWidth="1"/>
    <col min="19" max="20" width="8.77734375" style="1"/>
    <col min="21" max="21" width="9.77734375" style="1" customWidth="1"/>
    <col min="22" max="16384" width="8.77734375" style="1"/>
  </cols>
  <sheetData>
    <row r="1" spans="1:27" ht="15" thickBot="1" x14ac:dyDescent="0.35"/>
    <row r="2" spans="1:27" ht="16.2" thickBot="1" x14ac:dyDescent="0.35">
      <c r="B2" s="8" t="s">
        <v>0</v>
      </c>
      <c r="C2" s="2">
        <v>44684</v>
      </c>
      <c r="E2" s="8" t="s">
        <v>3</v>
      </c>
      <c r="F2" s="3" t="s">
        <v>54</v>
      </c>
      <c r="H2" s="8" t="s">
        <v>5</v>
      </c>
      <c r="I2" s="4">
        <v>2650</v>
      </c>
      <c r="K2" s="8" t="s">
        <v>6</v>
      </c>
      <c r="L2" s="2" t="s">
        <v>7</v>
      </c>
      <c r="N2" s="8" t="s">
        <v>8</v>
      </c>
      <c r="O2" s="3">
        <v>0.84109999999999996</v>
      </c>
    </row>
    <row r="3" spans="1:27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7" ht="16.2" thickBot="1" x14ac:dyDescent="0.35">
      <c r="B4" s="8" t="s">
        <v>24</v>
      </c>
      <c r="C4" s="30">
        <f>G35</f>
        <v>2.7577736171472638</v>
      </c>
      <c r="E4" s="8" t="s">
        <v>25</v>
      </c>
      <c r="F4" s="3">
        <f>G38</f>
        <v>7.1013428062694279</v>
      </c>
      <c r="H4" s="8"/>
      <c r="I4" s="4"/>
      <c r="K4" s="8" t="s">
        <v>59</v>
      </c>
      <c r="L4" s="61" t="e">
        <f>#REF!</f>
        <v>#REF!</v>
      </c>
      <c r="N4" s="8" t="s">
        <v>14</v>
      </c>
      <c r="O4" s="3">
        <v>35</v>
      </c>
    </row>
    <row r="5" spans="1:27" ht="15" thickBot="1" x14ac:dyDescent="0.35"/>
    <row r="6" spans="1:27" ht="15" thickBot="1" x14ac:dyDescent="0.35">
      <c r="B6" s="69" t="s">
        <v>13</v>
      </c>
      <c r="C6" s="70"/>
      <c r="D6" s="70"/>
      <c r="E6" s="70"/>
      <c r="F6" s="70"/>
      <c r="G6" s="70"/>
      <c r="H6" s="70"/>
      <c r="I6" s="70"/>
      <c r="J6" s="70"/>
      <c r="K6" s="71"/>
      <c r="M6" s="69" t="s">
        <v>21</v>
      </c>
      <c r="N6" s="70"/>
      <c r="O6" s="70"/>
      <c r="P6" s="70"/>
      <c r="Q6" s="70"/>
      <c r="R6" s="70"/>
      <c r="S6" s="70"/>
      <c r="T6" s="70"/>
      <c r="U6" s="70"/>
      <c r="V6" s="71"/>
      <c r="W6"/>
      <c r="X6"/>
      <c r="Y6"/>
      <c r="Z6"/>
      <c r="AA6"/>
    </row>
    <row r="7" spans="1:27" s="14" customFormat="1" ht="29.4" thickBot="1" x14ac:dyDescent="0.35">
      <c r="B7" s="11" t="s">
        <v>9</v>
      </c>
      <c r="C7" s="12" t="s">
        <v>10</v>
      </c>
      <c r="D7" s="12" t="s">
        <v>22</v>
      </c>
      <c r="E7" s="12" t="s">
        <v>11</v>
      </c>
      <c r="F7" s="12" t="s">
        <v>12</v>
      </c>
      <c r="G7" s="12" t="s">
        <v>15</v>
      </c>
      <c r="H7" s="12" t="s">
        <v>26</v>
      </c>
      <c r="I7" s="12" t="s">
        <v>27</v>
      </c>
      <c r="J7" s="12" t="s">
        <v>30</v>
      </c>
      <c r="K7" s="13" t="s">
        <v>31</v>
      </c>
      <c r="M7" s="11" t="s">
        <v>9</v>
      </c>
      <c r="N7" s="12" t="s">
        <v>11</v>
      </c>
      <c r="O7" s="12" t="s">
        <v>12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23</v>
      </c>
      <c r="W7"/>
      <c r="X7"/>
      <c r="Y7"/>
      <c r="Z7"/>
      <c r="AA7"/>
    </row>
    <row r="8" spans="1:27" x14ac:dyDescent="0.3">
      <c r="D8" s="1">
        <f>C8/$O$4</f>
        <v>0</v>
      </c>
      <c r="G8" s="1">
        <f>E8-F8</f>
        <v>0</v>
      </c>
      <c r="H8" s="27" t="e">
        <f>F8/$G$12</f>
        <v>#DIV/0!</v>
      </c>
      <c r="I8" s="27" t="e">
        <f>G8/$G$12</f>
        <v>#DIV/0!</v>
      </c>
      <c r="M8" s="18">
        <v>34</v>
      </c>
      <c r="N8" s="19">
        <v>5.3580655148244096</v>
      </c>
      <c r="O8" s="19">
        <v>0.120451969773631</v>
      </c>
      <c r="P8" s="19">
        <f>N8-O8</f>
        <v>5.2376135450507784</v>
      </c>
      <c r="Q8" s="19">
        <f>P8/P8</f>
        <v>1</v>
      </c>
      <c r="R8" s="19">
        <f t="shared" ref="R8:R16" si="0">P8/Q8</f>
        <v>5.2376135450507784</v>
      </c>
      <c r="S8" s="19">
        <f>R8/R8</f>
        <v>1</v>
      </c>
      <c r="T8" s="19"/>
      <c r="U8" s="19"/>
      <c r="V8" s="20"/>
      <c r="W8"/>
      <c r="X8"/>
      <c r="Y8"/>
      <c r="Z8"/>
      <c r="AA8"/>
    </row>
    <row r="9" spans="1:27" x14ac:dyDescent="0.3">
      <c r="D9" s="1">
        <f t="shared" ref="D9:D15" si="1">C9/$O$4</f>
        <v>0</v>
      </c>
      <c r="G9" s="1">
        <f t="shared" ref="G9:G15" si="2">E9-F9</f>
        <v>0</v>
      </c>
      <c r="H9" s="27" t="e">
        <f t="shared" ref="H9:I15" si="3">F9/$G$12</f>
        <v>#DIV/0!</v>
      </c>
      <c r="I9" s="27" t="e">
        <f t="shared" si="3"/>
        <v>#DIV/0!</v>
      </c>
      <c r="M9" s="15">
        <v>35</v>
      </c>
      <c r="N9" s="16">
        <v>4.2340935325095197</v>
      </c>
      <c r="O9" s="16">
        <v>9.7540450107462706E-2</v>
      </c>
      <c r="P9" s="16">
        <f>N9-O9</f>
        <v>4.1365530824020569</v>
      </c>
      <c r="Q9" s="16">
        <f>Q12+(3*(Q8-Q12)/4)</f>
        <v>0.96280491032635918</v>
      </c>
      <c r="R9" s="16">
        <f>P9/Q9</f>
        <v>4.2963564456686258</v>
      </c>
      <c r="S9" s="16">
        <f>R9/$R$8</f>
        <v>0.82028893669110381</v>
      </c>
      <c r="T9" s="16">
        <v>7.2689761904761703</v>
      </c>
      <c r="U9" s="16">
        <f>T9/O4</f>
        <v>0.20768503401360486</v>
      </c>
      <c r="V9" s="17"/>
      <c r="W9"/>
      <c r="X9"/>
      <c r="Y9"/>
      <c r="Z9"/>
      <c r="AA9"/>
    </row>
    <row r="10" spans="1:27" x14ac:dyDescent="0.3">
      <c r="D10" s="1">
        <f t="shared" si="1"/>
        <v>0</v>
      </c>
      <c r="G10" s="1">
        <f t="shared" si="2"/>
        <v>0</v>
      </c>
      <c r="H10" s="27" t="e">
        <f t="shared" si="3"/>
        <v>#DIV/0!</v>
      </c>
      <c r="I10" s="27" t="e">
        <f t="shared" si="3"/>
        <v>#DIV/0!</v>
      </c>
      <c r="M10" s="15">
        <v>36</v>
      </c>
      <c r="N10" s="16">
        <v>3.1687577539639999</v>
      </c>
      <c r="O10" s="16">
        <v>9.2935129043283604E-2</v>
      </c>
      <c r="P10" s="16">
        <f t="shared" ref="P10:P11" si="4">N10-O10</f>
        <v>3.0758226249207166</v>
      </c>
      <c r="Q10" s="16">
        <f>Q12+(2*(Q8-Q12)/4)</f>
        <v>0.92560982065271835</v>
      </c>
      <c r="R10" s="16">
        <f t="shared" si="0"/>
        <v>3.3230228939789321</v>
      </c>
      <c r="S10" s="16">
        <f t="shared" ref="S10:S11" si="5">R10/$R$8</f>
        <v>0.63445362384916382</v>
      </c>
      <c r="T10" s="16">
        <v>13.2706999999999</v>
      </c>
      <c r="U10" s="16">
        <f>T10/O4</f>
        <v>0.3791628571428543</v>
      </c>
      <c r="V10" s="17"/>
      <c r="W10"/>
      <c r="X10"/>
      <c r="Y10"/>
      <c r="Z10"/>
      <c r="AA10"/>
    </row>
    <row r="11" spans="1:27" x14ac:dyDescent="0.3">
      <c r="D11" s="1">
        <f>C11/$O$4</f>
        <v>0</v>
      </c>
      <c r="G11" s="1">
        <f t="shared" si="2"/>
        <v>0</v>
      </c>
      <c r="H11" s="27" t="e">
        <f t="shared" si="3"/>
        <v>#DIV/0!</v>
      </c>
      <c r="I11" s="27" t="e">
        <f t="shared" si="3"/>
        <v>#DIV/0!</v>
      </c>
      <c r="M11" s="15">
        <v>37</v>
      </c>
      <c r="N11" s="16">
        <v>2.1247684260242399</v>
      </c>
      <c r="O11" s="16">
        <v>9.3468295269154303E-2</v>
      </c>
      <c r="P11" s="16">
        <f t="shared" si="4"/>
        <v>2.0313001307550858</v>
      </c>
      <c r="Q11" s="16">
        <f>Q12+(1*(Q8-Q12)/4)</f>
        <v>0.88841473097907742</v>
      </c>
      <c r="R11" s="16">
        <f t="shared" si="0"/>
        <v>2.2864322933012282</v>
      </c>
      <c r="S11" s="16">
        <f t="shared" si="5"/>
        <v>0.43654085465350256</v>
      </c>
      <c r="T11" s="16">
        <v>26.465060606060501</v>
      </c>
      <c r="U11" s="16">
        <f>T11/O4</f>
        <v>0.75614458874458579</v>
      </c>
      <c r="V11" s="17"/>
      <c r="W11"/>
      <c r="X11"/>
      <c r="Y11"/>
      <c r="Z11"/>
      <c r="AA11"/>
    </row>
    <row r="12" spans="1:27" x14ac:dyDescent="0.3">
      <c r="D12" s="1">
        <f t="shared" si="1"/>
        <v>0</v>
      </c>
      <c r="G12" s="1">
        <f t="shared" si="2"/>
        <v>0</v>
      </c>
      <c r="H12" s="27" t="e">
        <f t="shared" si="3"/>
        <v>#DIV/0!</v>
      </c>
      <c r="I12" s="27" t="e">
        <f t="shared" si="3"/>
        <v>#DIV/0!</v>
      </c>
      <c r="M12" s="21">
        <v>38</v>
      </c>
      <c r="N12" s="22">
        <v>4.5458980770305404</v>
      </c>
      <c r="O12" s="22">
        <v>8.7538553915920303E-2</v>
      </c>
      <c r="P12" s="22">
        <f>N12-O12</f>
        <v>4.4583595231146198</v>
      </c>
      <c r="Q12" s="22">
        <f>P12/P8</f>
        <v>0.85121964130543659</v>
      </c>
      <c r="R12" s="22">
        <f t="shared" si="0"/>
        <v>5.2376135450507784</v>
      </c>
      <c r="S12" s="22">
        <f>R12/R8</f>
        <v>1</v>
      </c>
      <c r="T12" s="22"/>
      <c r="U12" s="22"/>
      <c r="V12" s="23"/>
      <c r="W12"/>
      <c r="X12"/>
      <c r="Y12"/>
      <c r="Z12"/>
      <c r="AA12"/>
    </row>
    <row r="13" spans="1:27" x14ac:dyDescent="0.3">
      <c r="D13" s="1">
        <f t="shared" si="1"/>
        <v>0</v>
      </c>
      <c r="G13" s="1">
        <f t="shared" si="2"/>
        <v>0</v>
      </c>
      <c r="H13" s="27" t="e">
        <f t="shared" si="3"/>
        <v>#DIV/0!</v>
      </c>
      <c r="I13" s="27" t="e">
        <f t="shared" si="3"/>
        <v>#DIV/0!</v>
      </c>
      <c r="M13" s="15">
        <v>39</v>
      </c>
      <c r="N13" s="16">
        <v>0.90182412144827595</v>
      </c>
      <c r="O13" s="16">
        <v>8.5586272356218795E-2</v>
      </c>
      <c r="P13" s="16">
        <f t="shared" ref="P13:P15" si="6">N13-O13</f>
        <v>0.81623784909205721</v>
      </c>
      <c r="Q13" s="16">
        <f>Q16+(3*(Q12-Q16)/4)</f>
        <v>0.83240022809677039</v>
      </c>
      <c r="R13" s="16">
        <f>P13/Q13</f>
        <v>0.98058340392137155</v>
      </c>
      <c r="S13" s="16">
        <f t="shared" ref="S13:S15" si="7">R13/$R$8</f>
        <v>0.18721950283024649</v>
      </c>
      <c r="T13" s="16">
        <v>48.258517241379302</v>
      </c>
      <c r="U13" s="16">
        <f>T13/O4</f>
        <v>1.378814778325123</v>
      </c>
      <c r="V13" s="17"/>
      <c r="W13"/>
      <c r="X13"/>
      <c r="Y13"/>
      <c r="Z13"/>
      <c r="AA13"/>
    </row>
    <row r="14" spans="1:27" x14ac:dyDescent="0.3">
      <c r="D14" s="1">
        <f t="shared" si="1"/>
        <v>0</v>
      </c>
      <c r="G14" s="1">
        <f t="shared" si="2"/>
        <v>0</v>
      </c>
      <c r="H14" s="27" t="e">
        <f t="shared" si="3"/>
        <v>#DIV/0!</v>
      </c>
      <c r="I14" s="27" t="e">
        <f t="shared" si="3"/>
        <v>#DIV/0!</v>
      </c>
      <c r="M14" s="15">
        <v>40</v>
      </c>
      <c r="N14" s="16">
        <v>0.46253760794444398</v>
      </c>
      <c r="O14" s="16">
        <v>8.7011778631343295E-2</v>
      </c>
      <c r="P14" s="16">
        <f t="shared" si="6"/>
        <v>0.37552582931310069</v>
      </c>
      <c r="Q14" s="16">
        <f>Q16+(2*(Q12-Q16)/4)</f>
        <v>0.81358081488810419</v>
      </c>
      <c r="R14" s="16">
        <f t="shared" si="0"/>
        <v>0.46157163792603517</v>
      </c>
      <c r="S14" s="16">
        <f t="shared" si="7"/>
        <v>8.8126325845898246E-2</v>
      </c>
      <c r="T14" s="16">
        <v>88.281296296296205</v>
      </c>
      <c r="U14" s="16">
        <f>T14/O4</f>
        <v>2.5223227513227489</v>
      </c>
      <c r="V14" s="17"/>
      <c r="W14"/>
      <c r="X14"/>
      <c r="Y14"/>
      <c r="Z14"/>
      <c r="AA14"/>
    </row>
    <row r="15" spans="1:27" x14ac:dyDescent="0.3">
      <c r="D15" s="1">
        <f t="shared" si="1"/>
        <v>0</v>
      </c>
      <c r="G15" s="1">
        <f t="shared" si="2"/>
        <v>0</v>
      </c>
      <c r="H15" s="27" t="e">
        <f t="shared" si="3"/>
        <v>#DIV/0!</v>
      </c>
      <c r="I15" s="27" t="e">
        <f t="shared" si="3"/>
        <v>#DIV/0!</v>
      </c>
      <c r="M15" s="15">
        <v>41</v>
      </c>
      <c r="N15" s="16">
        <v>0.25670074045333302</v>
      </c>
      <c r="O15" s="16">
        <v>9.6649746762686603E-2</v>
      </c>
      <c r="P15" s="16">
        <f t="shared" si="6"/>
        <v>0.1600509936906464</v>
      </c>
      <c r="Q15" s="16">
        <f>Q16+(1*(Q12-Q16)/4)</f>
        <v>0.79476140167943798</v>
      </c>
      <c r="R15" s="16">
        <f t="shared" si="0"/>
        <v>0.20138244428131144</v>
      </c>
      <c r="S15" s="16">
        <f t="shared" si="7"/>
        <v>3.8449275142035902E-2</v>
      </c>
      <c r="T15" s="16">
        <v>115.904866666666</v>
      </c>
      <c r="U15" s="16">
        <f>T15/O4</f>
        <v>3.3115676190476</v>
      </c>
      <c r="V15" s="17"/>
      <c r="W15"/>
      <c r="X15"/>
      <c r="Y15"/>
      <c r="Z15"/>
      <c r="AA15"/>
    </row>
    <row r="16" spans="1:27" ht="15" thickBot="1" x14ac:dyDescent="0.35">
      <c r="A16" s="28"/>
      <c r="B16" s="28"/>
      <c r="C16" s="28"/>
      <c r="D16" s="28"/>
      <c r="E16" s="28"/>
      <c r="F16" s="28"/>
      <c r="G16" s="28"/>
      <c r="H16" s="29"/>
      <c r="I16" s="29"/>
      <c r="J16" s="28"/>
      <c r="K16" s="28"/>
      <c r="L16" s="28"/>
      <c r="M16" s="24">
        <v>42</v>
      </c>
      <c r="N16" s="25">
        <v>4.1863747255199897</v>
      </c>
      <c r="O16" s="25">
        <v>0.12229045653183999</v>
      </c>
      <c r="P16" s="25">
        <f>N16-O16</f>
        <v>4.0640842689881493</v>
      </c>
      <c r="Q16" s="25">
        <f>P16/P8</f>
        <v>0.77594198847077178</v>
      </c>
      <c r="R16" s="25">
        <f t="shared" si="0"/>
        <v>5.2376135450507784</v>
      </c>
      <c r="S16" s="25">
        <f>R16/R8</f>
        <v>1</v>
      </c>
      <c r="T16" s="25"/>
      <c r="U16" s="25"/>
      <c r="V16" s="26"/>
      <c r="W16"/>
      <c r="X16"/>
      <c r="Y16"/>
      <c r="Z16"/>
      <c r="AA16"/>
    </row>
    <row r="17" spans="8:38" ht="15" thickBot="1" x14ac:dyDescent="0.35">
      <c r="H17" s="27"/>
      <c r="I17" s="27"/>
    </row>
    <row r="18" spans="8:38" ht="15" thickBot="1" x14ac:dyDescent="0.35">
      <c r="H18" s="27"/>
      <c r="I18" s="27"/>
      <c r="M18" s="69" t="s">
        <v>33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C18" s="69" t="s">
        <v>36</v>
      </c>
      <c r="AD18" s="70"/>
      <c r="AE18" s="70"/>
      <c r="AF18" s="70"/>
      <c r="AG18" s="70"/>
      <c r="AH18" s="70"/>
      <c r="AI18" s="70"/>
      <c r="AJ18" s="70"/>
      <c r="AK18" s="70"/>
      <c r="AL18" s="71"/>
    </row>
    <row r="19" spans="8:38" ht="58.2" thickBot="1" x14ac:dyDescent="0.35">
      <c r="H19" s="27"/>
      <c r="I19" s="27"/>
      <c r="M19" s="11" t="s">
        <v>9</v>
      </c>
      <c r="N19" s="12" t="s">
        <v>11</v>
      </c>
      <c r="O19" s="12" t="s">
        <v>12</v>
      </c>
      <c r="P19" s="12" t="s">
        <v>15</v>
      </c>
      <c r="Q19" s="12" t="s">
        <v>16</v>
      </c>
      <c r="R19" s="12" t="s">
        <v>17</v>
      </c>
      <c r="S19" s="12" t="s">
        <v>18</v>
      </c>
      <c r="T19" s="12" t="s">
        <v>19</v>
      </c>
      <c r="U19" s="12" t="s">
        <v>20</v>
      </c>
      <c r="V19" s="12" t="s">
        <v>23</v>
      </c>
      <c r="W19" s="13" t="s">
        <v>52</v>
      </c>
      <c r="X19" s="43" t="s">
        <v>55</v>
      </c>
      <c r="Y19" s="59" t="s">
        <v>56</v>
      </c>
      <c r="Z19" s="59" t="s">
        <v>57</v>
      </c>
      <c r="AA19" s="59" t="s">
        <v>58</v>
      </c>
      <c r="AC19" s="11" t="s">
        <v>9</v>
      </c>
      <c r="AD19" s="12" t="s">
        <v>11</v>
      </c>
      <c r="AE19" s="12" t="s">
        <v>12</v>
      </c>
      <c r="AF19" s="12" t="s">
        <v>15</v>
      </c>
      <c r="AG19" s="12" t="s">
        <v>16</v>
      </c>
      <c r="AH19" s="12" t="s">
        <v>17</v>
      </c>
      <c r="AI19" s="12" t="s">
        <v>18</v>
      </c>
      <c r="AJ19" s="12" t="s">
        <v>19</v>
      </c>
      <c r="AK19" s="12" t="s">
        <v>20</v>
      </c>
      <c r="AL19" s="12" t="s">
        <v>23</v>
      </c>
    </row>
    <row r="20" spans="8:38" ht="15" thickBot="1" x14ac:dyDescent="0.35">
      <c r="H20" s="27"/>
      <c r="I20" s="27"/>
      <c r="M20" s="18">
        <v>70</v>
      </c>
      <c r="N20" s="19">
        <v>3.6787797166999998</v>
      </c>
      <c r="O20" s="19">
        <v>7.7359635470149193E-2</v>
      </c>
      <c r="P20" s="19">
        <f>N20-O20</f>
        <v>3.6014200812298505</v>
      </c>
      <c r="Q20" s="19">
        <f>P20/P20</f>
        <v>1</v>
      </c>
      <c r="R20" s="19">
        <f>P20/Q20</f>
        <v>3.6014200812298505</v>
      </c>
      <c r="S20" s="19">
        <f>R20/R20</f>
        <v>1</v>
      </c>
      <c r="T20" s="19"/>
      <c r="U20" s="19"/>
      <c r="V20" s="20"/>
      <c r="W20" s="20"/>
      <c r="X20" s="20"/>
      <c r="Y20" s="20"/>
      <c r="Z20" s="20"/>
      <c r="AA20" s="20"/>
      <c r="AC20" s="18"/>
      <c r="AD20" s="25"/>
      <c r="AE20" s="25"/>
      <c r="AF20" s="19"/>
      <c r="AG20" s="19" t="e">
        <f>AF20/AF20</f>
        <v>#DIV/0!</v>
      </c>
      <c r="AH20" s="19" t="e">
        <f t="shared" ref="AH20" si="8">AF20/AG20</f>
        <v>#DIV/0!</v>
      </c>
      <c r="AI20" s="19" t="e">
        <f>AH20/AH20</f>
        <v>#DIV/0!</v>
      </c>
      <c r="AJ20" s="19"/>
      <c r="AK20" s="19"/>
      <c r="AL20" s="20"/>
    </row>
    <row r="21" spans="8:38" x14ac:dyDescent="0.3">
      <c r="H21" s="27"/>
      <c r="I21" s="27"/>
      <c r="M21" s="15">
        <v>71</v>
      </c>
      <c r="N21" s="16">
        <v>3.5651773812755101</v>
      </c>
      <c r="O21" s="16">
        <v>8.0449314605472694E-2</v>
      </c>
      <c r="P21" s="16">
        <f>N21-O21</f>
        <v>3.4847280666700375</v>
      </c>
      <c r="Q21" s="16">
        <f>Q24+(3*(Q20-Q24)/4)</f>
        <v>0.91947743068365451</v>
      </c>
      <c r="R21" s="16">
        <f>P21/Q21</f>
        <v>3.7899006004737439</v>
      </c>
      <c r="S21" s="16">
        <f>R21/$R$20</f>
        <v>1.0523350553372628</v>
      </c>
      <c r="T21" s="16">
        <v>-6.8767857142853899</v>
      </c>
      <c r="U21" s="16">
        <f>T21/$O$4</f>
        <v>-0.19647959183672542</v>
      </c>
      <c r="V21" s="17">
        <f>U21/0.33</f>
        <v>-0.59539270253553156</v>
      </c>
      <c r="W21" s="17">
        <v>23.914617408163199</v>
      </c>
      <c r="X21" s="17">
        <f>W21/Q21</f>
        <v>26.008922688164386</v>
      </c>
      <c r="Y21" s="17">
        <f>X21/$O$2</f>
        <v>30.922509437836627</v>
      </c>
      <c r="Z21" s="17">
        <f>X21/$F$4</f>
        <v>3.6625358608518916</v>
      </c>
      <c r="AA21" s="17" t="e">
        <f>Y21/$L$4</f>
        <v>#REF!</v>
      </c>
      <c r="AC21" s="15"/>
      <c r="AD21" s="16"/>
      <c r="AE21" s="16"/>
      <c r="AF21" s="16"/>
      <c r="AG21" s="16" t="e">
        <f>AG24+(3*(AG20-AG24)/4)</f>
        <v>#DIV/0!</v>
      </c>
      <c r="AH21" s="16" t="e">
        <f>AF21/AG21</f>
        <v>#DIV/0!</v>
      </c>
      <c r="AI21" s="16" t="e">
        <f>AH21/$R$20</f>
        <v>#DIV/0!</v>
      </c>
      <c r="AJ21" s="16"/>
      <c r="AK21" s="16"/>
      <c r="AL21" s="17"/>
    </row>
    <row r="22" spans="8:38" x14ac:dyDescent="0.3">
      <c r="H22" s="27"/>
      <c r="I22" s="27"/>
      <c r="M22" s="15">
        <v>72</v>
      </c>
      <c r="N22" s="16">
        <v>2.9646487459906199</v>
      </c>
      <c r="O22" s="16">
        <v>5.8338255465174099E-2</v>
      </c>
      <c r="P22" s="16">
        <f t="shared" ref="P22:P23" si="9">N22-O22</f>
        <v>2.906310490525446</v>
      </c>
      <c r="Q22" s="16">
        <f>Q24+(2*(Q20-Q24)/4)</f>
        <v>0.83895486136730901</v>
      </c>
      <c r="R22" s="16">
        <f t="shared" ref="R22:R24" si="10">P22/Q22</f>
        <v>3.4642036471292497</v>
      </c>
      <c r="S22" s="16">
        <f>R22/$R$20</f>
        <v>0.9618993533090584</v>
      </c>
      <c r="T22" s="16">
        <v>-14.8182812499997</v>
      </c>
      <c r="U22" s="16">
        <f t="shared" ref="U22:U23" si="11">T22/$O$4</f>
        <v>-0.42337946428570572</v>
      </c>
      <c r="V22" s="17">
        <f>U22/0.33</f>
        <v>-1.2829680735930475</v>
      </c>
      <c r="W22" s="17">
        <v>53.363856703124902</v>
      </c>
      <c r="X22" s="17">
        <f>W22/Q22</f>
        <v>63.607542146133746</v>
      </c>
      <c r="Y22" s="17">
        <f t="shared" ref="Y22:Y23" si="12">X22/$O$2</f>
        <v>75.624232726350911</v>
      </c>
      <c r="Z22" s="17">
        <f>X22/$F$4</f>
        <v>8.9571147149772514</v>
      </c>
      <c r="AA22" s="17" t="e">
        <f>Y22/$L$4</f>
        <v>#REF!</v>
      </c>
      <c r="AC22" s="15"/>
      <c r="AD22" s="16"/>
      <c r="AE22" s="16"/>
      <c r="AF22" s="16"/>
      <c r="AG22" s="16" t="e">
        <f>AG24+(2*(AG20-AG24)/4)</f>
        <v>#DIV/0!</v>
      </c>
      <c r="AH22" s="16" t="e">
        <f>AF22/AG22</f>
        <v>#DIV/0!</v>
      </c>
      <c r="AI22" s="16" t="e">
        <f>AH22/$R$20</f>
        <v>#DIV/0!</v>
      </c>
      <c r="AJ22" s="16"/>
      <c r="AK22" s="16">
        <f>AJ22/O4</f>
        <v>0</v>
      </c>
      <c r="AL22" s="17"/>
    </row>
    <row r="23" spans="8:38" x14ac:dyDescent="0.3">
      <c r="H23" s="27"/>
      <c r="I23" s="27"/>
      <c r="M23" s="15">
        <v>73</v>
      </c>
      <c r="N23" s="16">
        <v>2.8602165019374901</v>
      </c>
      <c r="O23" s="16">
        <v>4.9677969830845797E-2</v>
      </c>
      <c r="P23" s="16">
        <f t="shared" si="9"/>
        <v>2.8105385321066443</v>
      </c>
      <c r="Q23" s="16">
        <f>Q24+(1*(Q20-Q24)/4)</f>
        <v>0.75843229205096341</v>
      </c>
      <c r="R23" s="16">
        <f t="shared" si="10"/>
        <v>3.7057210796053344</v>
      </c>
      <c r="S23" s="16">
        <f>R23/$R$20</f>
        <v>1.0289610753599914</v>
      </c>
      <c r="T23" s="16">
        <v>-22.802604166666601</v>
      </c>
      <c r="U23" s="16">
        <f t="shared" si="11"/>
        <v>-0.65150297619047437</v>
      </c>
      <c r="V23" s="17">
        <f>U23/0.33</f>
        <v>-1.9742514430014373</v>
      </c>
      <c r="W23" s="17">
        <v>77.975523999999993</v>
      </c>
      <c r="X23" s="17">
        <f>W23/Q23</f>
        <v>102.81145043170231</v>
      </c>
      <c r="Y23" s="17">
        <f t="shared" si="12"/>
        <v>122.23451483973643</v>
      </c>
      <c r="Z23" s="17">
        <f>X23/$F$4</f>
        <v>14.477747833963898</v>
      </c>
      <c r="AA23" s="17" t="e">
        <f>Y23/$L$4</f>
        <v>#REF!</v>
      </c>
      <c r="AC23" s="15"/>
      <c r="AD23" s="16"/>
      <c r="AE23" s="16"/>
      <c r="AF23" s="16"/>
      <c r="AG23" s="16" t="e">
        <f>AG24+(1*(AG20-AG24)/4)</f>
        <v>#DIV/0!</v>
      </c>
      <c r="AH23" s="16" t="e">
        <f>AF23/AG23</f>
        <v>#DIV/0!</v>
      </c>
      <c r="AI23" s="16" t="e">
        <f>AH23/$R$20</f>
        <v>#DIV/0!</v>
      </c>
      <c r="AJ23" s="16"/>
      <c r="AK23" s="16">
        <f>AJ23/O4</f>
        <v>0</v>
      </c>
      <c r="AL23" s="17"/>
    </row>
    <row r="24" spans="8:38" x14ac:dyDescent="0.3">
      <c r="H24" s="27"/>
      <c r="I24" s="27"/>
      <c r="M24" s="21">
        <v>74</v>
      </c>
      <c r="N24" s="22">
        <v>2.4837480236</v>
      </c>
      <c r="O24" s="22">
        <v>4.2310334882587002E-2</v>
      </c>
      <c r="P24" s="22">
        <f>N24-O24</f>
        <v>2.441437688717413</v>
      </c>
      <c r="Q24" s="22">
        <f>P24/P20</f>
        <v>0.67790972273461791</v>
      </c>
      <c r="R24" s="22">
        <f t="shared" si="10"/>
        <v>3.6014200812298505</v>
      </c>
      <c r="S24" s="22"/>
      <c r="T24" s="22"/>
      <c r="U24" s="22"/>
      <c r="V24" s="23"/>
      <c r="W24" s="23"/>
      <c r="X24" s="23"/>
      <c r="Y24" s="23"/>
      <c r="Z24" s="23"/>
      <c r="AA24" s="23"/>
      <c r="AC24" s="21"/>
      <c r="AD24" s="22"/>
      <c r="AE24" s="22"/>
      <c r="AF24" s="22"/>
      <c r="AG24" s="22" t="e">
        <f>AF24/AF20</f>
        <v>#DIV/0!</v>
      </c>
      <c r="AH24" s="22" t="e">
        <f>AF24/AG24</f>
        <v>#DIV/0!</v>
      </c>
      <c r="AI24" s="22" t="e">
        <f>AH24/AH20</f>
        <v>#DIV/0!</v>
      </c>
      <c r="AJ24" s="22"/>
      <c r="AK24" s="22"/>
      <c r="AL24" s="23"/>
    </row>
    <row r="25" spans="8:38" x14ac:dyDescent="0.3">
      <c r="H25" s="27"/>
      <c r="I25" s="27"/>
      <c r="M25" s="15"/>
      <c r="N25" s="16"/>
      <c r="O25" s="16"/>
      <c r="P25" s="16">
        <f t="shared" ref="P25:P27" si="13">N25-O25</f>
        <v>0</v>
      </c>
      <c r="Q25" s="16">
        <f>Q28+(3*(Q24-Q28)/4)</f>
        <v>0.50843229205096341</v>
      </c>
      <c r="R25" s="16">
        <f>P25/Q25</f>
        <v>0</v>
      </c>
      <c r="S25" s="16">
        <f>R25/$R$20</f>
        <v>0</v>
      </c>
      <c r="T25" s="16"/>
      <c r="U25" s="16">
        <f t="shared" ref="U25:U26" si="14">T25/$O$4</f>
        <v>0</v>
      </c>
      <c r="V25" s="17"/>
      <c r="W25" s="17"/>
      <c r="X25" s="17"/>
      <c r="Y25" s="17"/>
      <c r="Z25" s="17"/>
      <c r="AA25" s="17" t="e">
        <f>Y25/$L$4</f>
        <v>#REF!</v>
      </c>
      <c r="AC25" s="15"/>
      <c r="AD25" s="16"/>
      <c r="AE25" s="16"/>
      <c r="AF25" s="16"/>
      <c r="AG25" s="16" t="e">
        <f>AG27+(2*(AG24-AG27)/3)</f>
        <v>#DIV/0!</v>
      </c>
      <c r="AH25" s="16" t="e">
        <f>AF25/AG25</f>
        <v>#DIV/0!</v>
      </c>
      <c r="AI25" s="16" t="e">
        <f>AH25/AH20</f>
        <v>#DIV/0!</v>
      </c>
      <c r="AJ25" s="16"/>
      <c r="AK25" s="16">
        <f>AJ25/O4</f>
        <v>0</v>
      </c>
      <c r="AL25" s="17"/>
    </row>
    <row r="26" spans="8:38" x14ac:dyDescent="0.3">
      <c r="H26" s="27"/>
      <c r="I26" s="27"/>
      <c r="M26" s="15"/>
      <c r="N26" s="16"/>
      <c r="O26" s="16"/>
      <c r="P26" s="16">
        <f t="shared" si="13"/>
        <v>0</v>
      </c>
      <c r="Q26" s="16">
        <f>Q28+(2*(Q24-Q28)/4)</f>
        <v>0.33895486136730896</v>
      </c>
      <c r="R26" s="16">
        <f t="shared" ref="R26:R28" si="15">P26/Q26</f>
        <v>0</v>
      </c>
      <c r="S26" s="16">
        <f>R26/$R$20</f>
        <v>0</v>
      </c>
      <c r="T26" s="16"/>
      <c r="U26" s="16">
        <f t="shared" si="14"/>
        <v>0</v>
      </c>
      <c r="V26" s="17"/>
      <c r="W26" s="17"/>
      <c r="X26" s="17"/>
      <c r="Y26" s="17"/>
      <c r="Z26" s="17"/>
      <c r="AA26" s="17" t="e">
        <f>Y26/$L$4</f>
        <v>#REF!</v>
      </c>
      <c r="AC26" s="15"/>
      <c r="AD26" s="16"/>
      <c r="AE26" s="16"/>
      <c r="AF26" s="16"/>
      <c r="AG26" s="16" t="e">
        <f>AG27+(1*(AG24-AG27)/3)</f>
        <v>#DIV/0!</v>
      </c>
      <c r="AH26" s="16" t="e">
        <f t="shared" ref="AH26" si="16">AF26/AG26</f>
        <v>#DIV/0!</v>
      </c>
      <c r="AI26" s="16" t="e">
        <f>AH26/AH20</f>
        <v>#DIV/0!</v>
      </c>
      <c r="AJ26" s="16"/>
      <c r="AK26" s="16">
        <f>AJ26/O4</f>
        <v>0</v>
      </c>
      <c r="AL26" s="17"/>
    </row>
    <row r="27" spans="8:38" x14ac:dyDescent="0.3">
      <c r="M27" s="15"/>
      <c r="N27" s="16"/>
      <c r="O27" s="16"/>
      <c r="P27" s="16">
        <f t="shared" si="13"/>
        <v>0</v>
      </c>
      <c r="Q27" s="16">
        <f>Q28+(1*(Q24-Q28)/4)</f>
        <v>0.16947743068365448</v>
      </c>
      <c r="R27" s="16">
        <f t="shared" si="15"/>
        <v>0</v>
      </c>
      <c r="S27" s="16">
        <f>R27/$R$20</f>
        <v>0</v>
      </c>
      <c r="T27" s="16"/>
      <c r="U27" s="16">
        <f>T27/$O$4</f>
        <v>0</v>
      </c>
      <c r="V27" s="17"/>
      <c r="W27" s="17"/>
      <c r="X27" s="17"/>
      <c r="Y27" s="17"/>
      <c r="Z27" s="17"/>
      <c r="AA27" s="17" t="e">
        <f>Y27/$L$4</f>
        <v>#REF!</v>
      </c>
      <c r="AC27" s="21"/>
      <c r="AD27" s="22"/>
      <c r="AE27" s="22"/>
      <c r="AF27" s="22"/>
      <c r="AG27" s="22" t="e">
        <f>AF27/AF23</f>
        <v>#DIV/0!</v>
      </c>
      <c r="AH27" s="22" t="e">
        <f>AF27/AG27</f>
        <v>#DIV/0!</v>
      </c>
      <c r="AI27" s="22"/>
      <c r="AJ27" s="22"/>
      <c r="AK27" s="22"/>
      <c r="AL27" s="23"/>
    </row>
    <row r="28" spans="8:38" ht="15" thickBot="1" x14ac:dyDescent="0.35">
      <c r="M28" s="24"/>
      <c r="N28" s="25"/>
      <c r="O28" s="25"/>
      <c r="P28" s="25">
        <f>N28-O28</f>
        <v>0</v>
      </c>
      <c r="Q28" s="25">
        <f>P28/P20</f>
        <v>0</v>
      </c>
      <c r="R28" s="25" t="e">
        <f t="shared" si="15"/>
        <v>#DIV/0!</v>
      </c>
      <c r="S28" s="25" t="e">
        <f>R28/R20</f>
        <v>#DIV/0!</v>
      </c>
      <c r="T28" s="25"/>
      <c r="U28" s="25"/>
      <c r="V28" s="26"/>
      <c r="W28" s="26"/>
      <c r="X28" s="23"/>
      <c r="Y28" s="23"/>
      <c r="Z28" s="23"/>
      <c r="AA28" s="26"/>
      <c r="AC28" s="15"/>
      <c r="AD28" s="16"/>
      <c r="AE28" s="16"/>
      <c r="AF28" s="16"/>
      <c r="AG28" s="16" t="e">
        <f>AG30+(2*(AG27-AG30)/3)</f>
        <v>#DIV/0!</v>
      </c>
      <c r="AH28" s="16" t="e">
        <f>AF28/AG28</f>
        <v>#DIV/0!</v>
      </c>
      <c r="AI28" s="16" t="e">
        <f>AH28/AH20</f>
        <v>#DIV/0!</v>
      </c>
      <c r="AJ28" s="16"/>
      <c r="AK28" s="16">
        <f>AJ28/O4</f>
        <v>0</v>
      </c>
      <c r="AL28" s="17"/>
    </row>
    <row r="29" spans="8:38" x14ac:dyDescent="0.3"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C29" s="15"/>
      <c r="AD29" s="16"/>
      <c r="AE29" s="16"/>
      <c r="AF29" s="16"/>
      <c r="AG29" s="16" t="e">
        <f>AG30+(1*(AG27-AG30)/3)</f>
        <v>#DIV/0!</v>
      </c>
      <c r="AH29" s="16" t="e">
        <f t="shared" ref="AH29" si="17">AF29/AG29</f>
        <v>#DIV/0!</v>
      </c>
      <c r="AI29" s="16" t="e">
        <f>AH29/AH20</f>
        <v>#DIV/0!</v>
      </c>
      <c r="AJ29" s="16"/>
      <c r="AK29" s="16">
        <f>AJ29/O4</f>
        <v>0</v>
      </c>
      <c r="AL29" s="17"/>
    </row>
    <row r="30" spans="8:38" x14ac:dyDescent="0.3">
      <c r="H30"/>
      <c r="I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C30" s="21"/>
      <c r="AD30" s="22"/>
      <c r="AE30" s="22"/>
      <c r="AF30" s="22"/>
      <c r="AG30" s="22" t="e">
        <f>AF30/AF26</f>
        <v>#DIV/0!</v>
      </c>
      <c r="AH30" s="22" t="e">
        <f>AF30/AG30</f>
        <v>#DIV/0!</v>
      </c>
      <c r="AI30" s="22"/>
      <c r="AJ30" s="22"/>
      <c r="AK30" s="22"/>
      <c r="AL30" s="23"/>
    </row>
    <row r="31" spans="8:38" x14ac:dyDescent="0.3">
      <c r="H31"/>
      <c r="I31"/>
    </row>
    <row r="32" spans="8:38" ht="15" thickBot="1" x14ac:dyDescent="0.35"/>
    <row r="33" spans="2:9" ht="15" thickBot="1" x14ac:dyDescent="0.35">
      <c r="B33" s="69" t="s">
        <v>37</v>
      </c>
      <c r="C33" s="70"/>
      <c r="D33" s="70"/>
      <c r="E33" s="70"/>
      <c r="F33" s="70"/>
      <c r="G33" s="70"/>
      <c r="H33" s="70"/>
      <c r="I33" s="71"/>
    </row>
    <row r="34" spans="2:9" ht="29.4" thickBot="1" x14ac:dyDescent="0.35">
      <c r="B34" s="11" t="s">
        <v>9</v>
      </c>
      <c r="C34" s="12" t="s">
        <v>10</v>
      </c>
      <c r="D34" s="12" t="s">
        <v>22</v>
      </c>
      <c r="E34" s="12" t="s">
        <v>11</v>
      </c>
      <c r="F34" s="12" t="s">
        <v>12</v>
      </c>
      <c r="G34" s="13" t="s">
        <v>15</v>
      </c>
      <c r="H34" s="12" t="s">
        <v>30</v>
      </c>
      <c r="I34" s="13" t="s">
        <v>31</v>
      </c>
    </row>
    <row r="35" spans="2:9" ht="15" thickBot="1" x14ac:dyDescent="0.35">
      <c r="B35" s="1">
        <v>27</v>
      </c>
      <c r="C35" s="1">
        <v>35</v>
      </c>
      <c r="E35" s="1">
        <v>2.9775972516999998</v>
      </c>
      <c r="F35" s="1">
        <v>0.21982363455273601</v>
      </c>
      <c r="G35" s="1">
        <f>E35-F35</f>
        <v>2.7577736171472638</v>
      </c>
      <c r="H35" s="1">
        <v>3.0499999999999999E-2</v>
      </c>
      <c r="I35" s="1">
        <v>3.0499999999999999E-2</v>
      </c>
    </row>
    <row r="36" spans="2:9" ht="15" thickBot="1" x14ac:dyDescent="0.35">
      <c r="B36" s="69" t="s">
        <v>28</v>
      </c>
      <c r="C36" s="70"/>
      <c r="D36" s="70"/>
      <c r="E36" s="70"/>
      <c r="F36" s="70"/>
      <c r="G36" s="71"/>
    </row>
    <row r="37" spans="2:9" ht="29.4" thickBot="1" x14ac:dyDescent="0.35">
      <c r="B37" s="11" t="s">
        <v>9</v>
      </c>
      <c r="C37" s="12" t="s">
        <v>10</v>
      </c>
      <c r="D37" s="12" t="s">
        <v>22</v>
      </c>
      <c r="E37" s="12" t="s">
        <v>11</v>
      </c>
      <c r="F37" s="12" t="s">
        <v>12</v>
      </c>
      <c r="G37" s="13" t="s">
        <v>15</v>
      </c>
    </row>
    <row r="38" spans="2:9" x14ac:dyDescent="0.3">
      <c r="B38" s="1">
        <v>28</v>
      </c>
      <c r="C38" s="1">
        <v>35</v>
      </c>
      <c r="E38" s="19">
        <v>7.3025945602689299</v>
      </c>
      <c r="F38" s="19">
        <v>0.20125175399950199</v>
      </c>
      <c r="G38" s="1">
        <f>E38-F38</f>
        <v>7.1013428062694279</v>
      </c>
    </row>
  </sheetData>
  <mergeCells count="6">
    <mergeCell ref="B36:G36"/>
    <mergeCell ref="B6:K6"/>
    <mergeCell ref="M6:V6"/>
    <mergeCell ref="AC18:AL18"/>
    <mergeCell ref="B33:I33"/>
    <mergeCell ref="M18:AA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zoomScale="61" zoomScaleNormal="90" workbookViewId="0">
      <selection activeCell="K19" sqref="K19"/>
    </sheetView>
  </sheetViews>
  <sheetFormatPr defaultColWidth="8.77734375" defaultRowHeight="14.4" x14ac:dyDescent="0.3"/>
  <cols>
    <col min="1" max="1" width="8.7773437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7773437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8.77734375" style="1"/>
    <col min="13" max="13" width="5.7773437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77734375" style="1" customWidth="1"/>
    <col min="19" max="20" width="8.77734375" style="1"/>
    <col min="21" max="21" width="9.77734375" style="1" customWidth="1"/>
    <col min="22" max="35" width="8.77734375" style="1"/>
    <col min="36" max="36" width="16" style="1" bestFit="1" customWidth="1"/>
    <col min="37" max="16384" width="8.77734375" style="1"/>
  </cols>
  <sheetData>
    <row r="1" spans="1:22" ht="15" thickBot="1" x14ac:dyDescent="0.35"/>
    <row r="2" spans="1:22" ht="16.2" thickBot="1" x14ac:dyDescent="0.35">
      <c r="B2" s="8" t="s">
        <v>0</v>
      </c>
      <c r="C2" s="2">
        <v>44692</v>
      </c>
      <c r="E2" s="8" t="s">
        <v>3</v>
      </c>
      <c r="F2" s="3" t="s">
        <v>38</v>
      </c>
      <c r="H2" s="8" t="s">
        <v>5</v>
      </c>
      <c r="I2" s="4">
        <v>2650</v>
      </c>
      <c r="K2" s="8" t="s">
        <v>6</v>
      </c>
      <c r="L2" s="2" t="s">
        <v>7</v>
      </c>
      <c r="N2" s="8" t="s">
        <v>8</v>
      </c>
      <c r="O2" s="3">
        <v>0.59450000000000003</v>
      </c>
    </row>
    <row r="3" spans="1:22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2" ht="16.2" thickBot="1" x14ac:dyDescent="0.35">
      <c r="B4" s="8" t="s">
        <v>24</v>
      </c>
      <c r="C4" s="30">
        <f>G35</f>
        <v>0</v>
      </c>
      <c r="E4" s="8" t="s">
        <v>25</v>
      </c>
      <c r="F4" s="3">
        <f>G38</f>
        <v>0</v>
      </c>
      <c r="H4" s="8"/>
      <c r="I4" s="4"/>
      <c r="K4" s="8" t="s">
        <v>1</v>
      </c>
      <c r="L4" s="2" t="s">
        <v>2</v>
      </c>
      <c r="N4" s="8" t="s">
        <v>14</v>
      </c>
      <c r="O4" s="3">
        <v>30.5</v>
      </c>
    </row>
    <row r="5" spans="1:22" ht="15" thickBot="1" x14ac:dyDescent="0.35"/>
    <row r="6" spans="1:22" ht="15" thickBot="1" x14ac:dyDescent="0.35">
      <c r="B6" s="69" t="s">
        <v>13</v>
      </c>
      <c r="C6" s="70"/>
      <c r="D6" s="70"/>
      <c r="E6" s="70"/>
      <c r="F6" s="70"/>
      <c r="G6" s="70"/>
      <c r="H6" s="70"/>
      <c r="I6" s="70"/>
      <c r="J6" s="70"/>
      <c r="K6" s="71"/>
      <c r="M6" s="69" t="s">
        <v>21</v>
      </c>
      <c r="N6" s="70"/>
      <c r="O6" s="70"/>
      <c r="P6" s="70"/>
      <c r="Q6" s="70"/>
      <c r="R6" s="70"/>
      <c r="S6" s="70"/>
      <c r="T6" s="70"/>
      <c r="U6" s="70"/>
      <c r="V6" s="71"/>
    </row>
    <row r="7" spans="1:22" s="14" customFormat="1" ht="29.4" thickBot="1" x14ac:dyDescent="0.35">
      <c r="B7" s="11" t="s">
        <v>9</v>
      </c>
      <c r="C7" s="12" t="s">
        <v>10</v>
      </c>
      <c r="D7" s="12" t="s">
        <v>22</v>
      </c>
      <c r="E7" s="12" t="s">
        <v>11</v>
      </c>
      <c r="F7" s="12" t="s">
        <v>12</v>
      </c>
      <c r="G7" s="12" t="s">
        <v>15</v>
      </c>
      <c r="H7" s="12" t="s">
        <v>26</v>
      </c>
      <c r="I7" s="12" t="s">
        <v>27</v>
      </c>
      <c r="J7" s="12" t="s">
        <v>30</v>
      </c>
      <c r="K7" s="13" t="s">
        <v>31</v>
      </c>
      <c r="M7" s="11" t="s">
        <v>9</v>
      </c>
      <c r="N7" s="12" t="s">
        <v>11</v>
      </c>
      <c r="O7" s="12" t="s">
        <v>12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23</v>
      </c>
    </row>
    <row r="8" spans="1:22" x14ac:dyDescent="0.3">
      <c r="G8" s="1">
        <f>E8-F8</f>
        <v>0</v>
      </c>
      <c r="H8" s="27" t="e">
        <f>F8/$G$12</f>
        <v>#DIV/0!</v>
      </c>
      <c r="I8" s="27" t="e">
        <f>G8/$G$12</f>
        <v>#DIV/0!</v>
      </c>
      <c r="M8" s="18"/>
      <c r="N8" s="19"/>
      <c r="O8" s="19"/>
      <c r="P8" s="19">
        <f>N8-O8</f>
        <v>0</v>
      </c>
      <c r="Q8" s="19" t="e">
        <f>P8/P8</f>
        <v>#DIV/0!</v>
      </c>
      <c r="R8" s="19" t="e">
        <f t="shared" ref="R8:R16" si="0">P8/Q8</f>
        <v>#DIV/0!</v>
      </c>
      <c r="S8" s="19" t="e">
        <f>R8/R8</f>
        <v>#DIV/0!</v>
      </c>
      <c r="T8" s="19"/>
      <c r="U8" s="19"/>
      <c r="V8" s="20"/>
    </row>
    <row r="9" spans="1:22" x14ac:dyDescent="0.3">
      <c r="G9" s="1">
        <f t="shared" ref="G9:G15" si="1">E9-F9</f>
        <v>0</v>
      </c>
      <c r="H9" s="27" t="e">
        <f t="shared" ref="H9:I15" si="2">F9/$G$12</f>
        <v>#DIV/0!</v>
      </c>
      <c r="I9" s="27" t="e">
        <f t="shared" si="2"/>
        <v>#DIV/0!</v>
      </c>
      <c r="M9" s="15"/>
      <c r="N9" s="16"/>
      <c r="O9" s="16"/>
      <c r="P9" s="16">
        <f>N9-O9</f>
        <v>0</v>
      </c>
      <c r="Q9" s="16" t="e">
        <f>Q12+(3*(Q8-Q12)/4)</f>
        <v>#DIV/0!</v>
      </c>
      <c r="R9" s="16" t="e">
        <f>P9/Q9</f>
        <v>#DIV/0!</v>
      </c>
      <c r="S9" s="16" t="e">
        <f>R9/$R$8</f>
        <v>#DIV/0!</v>
      </c>
      <c r="T9" s="16"/>
      <c r="U9" s="16">
        <f>T9/O4</f>
        <v>0</v>
      </c>
      <c r="V9" s="17"/>
    </row>
    <row r="10" spans="1:22" x14ac:dyDescent="0.3">
      <c r="G10" s="1">
        <f t="shared" si="1"/>
        <v>0</v>
      </c>
      <c r="H10" s="27" t="e">
        <f t="shared" si="2"/>
        <v>#DIV/0!</v>
      </c>
      <c r="I10" s="27" t="e">
        <f t="shared" si="2"/>
        <v>#DIV/0!</v>
      </c>
      <c r="M10" s="15"/>
      <c r="N10" s="16"/>
      <c r="O10" s="16"/>
      <c r="P10" s="16">
        <f t="shared" ref="P10:P11" si="3">N10-O10</f>
        <v>0</v>
      </c>
      <c r="Q10" s="16" t="e">
        <f>Q12+(2*(Q8-Q12)/4)</f>
        <v>#DIV/0!</v>
      </c>
      <c r="R10" s="16" t="e">
        <f t="shared" si="0"/>
        <v>#DIV/0!</v>
      </c>
      <c r="S10" s="16" t="e">
        <f t="shared" ref="S10:S11" si="4">R10/$R$8</f>
        <v>#DIV/0!</v>
      </c>
      <c r="T10" s="16"/>
      <c r="U10" s="16">
        <f>T10/O4</f>
        <v>0</v>
      </c>
      <c r="V10" s="17"/>
    </row>
    <row r="11" spans="1:22" x14ac:dyDescent="0.3">
      <c r="G11" s="1">
        <f t="shared" si="1"/>
        <v>0</v>
      </c>
      <c r="H11" s="27" t="e">
        <f t="shared" si="2"/>
        <v>#DIV/0!</v>
      </c>
      <c r="I11" s="27" t="e">
        <f t="shared" si="2"/>
        <v>#DIV/0!</v>
      </c>
      <c r="M11" s="15"/>
      <c r="N11" s="16"/>
      <c r="O11" s="16"/>
      <c r="P11" s="16">
        <f t="shared" si="3"/>
        <v>0</v>
      </c>
      <c r="Q11" s="16" t="e">
        <f>Q12+(1*(Q8-Q12)/4)</f>
        <v>#DIV/0!</v>
      </c>
      <c r="R11" s="16" t="e">
        <f t="shared" si="0"/>
        <v>#DIV/0!</v>
      </c>
      <c r="S11" s="16" t="e">
        <f t="shared" si="4"/>
        <v>#DIV/0!</v>
      </c>
      <c r="T11" s="16"/>
      <c r="U11" s="16">
        <f>T11/O4</f>
        <v>0</v>
      </c>
      <c r="V11" s="17"/>
    </row>
    <row r="12" spans="1:22" x14ac:dyDescent="0.3">
      <c r="G12" s="1">
        <f t="shared" si="1"/>
        <v>0</v>
      </c>
      <c r="H12" s="27" t="e">
        <f t="shared" si="2"/>
        <v>#DIV/0!</v>
      </c>
      <c r="I12" s="27" t="e">
        <f t="shared" si="2"/>
        <v>#DIV/0!</v>
      </c>
      <c r="M12" s="21"/>
      <c r="N12" s="22"/>
      <c r="O12" s="22"/>
      <c r="P12" s="22">
        <f>N12-O12</f>
        <v>0</v>
      </c>
      <c r="Q12" s="22" t="e">
        <f>P12/P8</f>
        <v>#DIV/0!</v>
      </c>
      <c r="R12" s="22" t="e">
        <f t="shared" si="0"/>
        <v>#DIV/0!</v>
      </c>
      <c r="S12" s="22" t="e">
        <f>R12/R8</f>
        <v>#DIV/0!</v>
      </c>
      <c r="T12" s="22"/>
      <c r="U12" s="22"/>
      <c r="V12" s="23"/>
    </row>
    <row r="13" spans="1:22" x14ac:dyDescent="0.3">
      <c r="G13" s="1">
        <f t="shared" si="1"/>
        <v>0</v>
      </c>
      <c r="H13" s="27" t="e">
        <f t="shared" si="2"/>
        <v>#DIV/0!</v>
      </c>
      <c r="I13" s="27" t="e">
        <f t="shared" si="2"/>
        <v>#DIV/0!</v>
      </c>
      <c r="M13" s="15"/>
      <c r="N13" s="16"/>
      <c r="O13" s="16"/>
      <c r="P13" s="16">
        <f t="shared" ref="P13:P15" si="5">N13-O13</f>
        <v>0</v>
      </c>
      <c r="Q13" s="16" t="e">
        <f>Q16+(3*(Q12-Q16)/4)</f>
        <v>#DIV/0!</v>
      </c>
      <c r="R13" s="16" t="e">
        <f>P13/Q13</f>
        <v>#DIV/0!</v>
      </c>
      <c r="S13" s="16" t="e">
        <f t="shared" ref="S13:S15" si="6">R13/$R$8</f>
        <v>#DIV/0!</v>
      </c>
      <c r="T13" s="16"/>
      <c r="U13" s="16">
        <f>T13/O4</f>
        <v>0</v>
      </c>
      <c r="V13" s="17"/>
    </row>
    <row r="14" spans="1:22" x14ac:dyDescent="0.3">
      <c r="G14" s="1">
        <f t="shared" si="1"/>
        <v>0</v>
      </c>
      <c r="H14" s="27" t="e">
        <f t="shared" si="2"/>
        <v>#DIV/0!</v>
      </c>
      <c r="I14" s="27" t="e">
        <f t="shared" si="2"/>
        <v>#DIV/0!</v>
      </c>
      <c r="M14" s="15"/>
      <c r="N14" s="16"/>
      <c r="O14" s="16"/>
      <c r="P14" s="16">
        <f t="shared" si="5"/>
        <v>0</v>
      </c>
      <c r="Q14" s="16" t="e">
        <f>Q16+(2*(Q12-Q16)/4)</f>
        <v>#DIV/0!</v>
      </c>
      <c r="R14" s="16" t="e">
        <f t="shared" si="0"/>
        <v>#DIV/0!</v>
      </c>
      <c r="S14" s="16" t="e">
        <f t="shared" si="6"/>
        <v>#DIV/0!</v>
      </c>
      <c r="T14" s="16"/>
      <c r="U14" s="16">
        <f>T14/O4</f>
        <v>0</v>
      </c>
      <c r="V14" s="17"/>
    </row>
    <row r="15" spans="1:22" x14ac:dyDescent="0.3">
      <c r="G15" s="1">
        <f t="shared" si="1"/>
        <v>0</v>
      </c>
      <c r="H15" s="27" t="e">
        <f t="shared" si="2"/>
        <v>#DIV/0!</v>
      </c>
      <c r="I15" s="27" t="e">
        <f t="shared" si="2"/>
        <v>#DIV/0!</v>
      </c>
      <c r="M15" s="15"/>
      <c r="N15" s="16"/>
      <c r="O15" s="16"/>
      <c r="P15" s="16">
        <f t="shared" si="5"/>
        <v>0</v>
      </c>
      <c r="Q15" s="16" t="e">
        <f>Q16+(1*(Q12-Q16)/4)</f>
        <v>#DIV/0!</v>
      </c>
      <c r="R15" s="16" t="e">
        <f t="shared" si="0"/>
        <v>#DIV/0!</v>
      </c>
      <c r="S15" s="16" t="e">
        <f t="shared" si="6"/>
        <v>#DIV/0!</v>
      </c>
      <c r="T15" s="16"/>
      <c r="U15" s="16">
        <f>T15/O4</f>
        <v>0</v>
      </c>
      <c r="V15" s="17"/>
    </row>
    <row r="16" spans="1:22" ht="15" thickBot="1" x14ac:dyDescent="0.35">
      <c r="A16" s="28"/>
      <c r="B16" s="28"/>
      <c r="C16" s="28"/>
      <c r="D16" s="28"/>
      <c r="E16" s="28"/>
      <c r="F16" s="28"/>
      <c r="G16" s="28"/>
      <c r="H16" s="29"/>
      <c r="I16" s="29"/>
      <c r="J16" s="28"/>
      <c r="K16" s="28"/>
      <c r="L16" s="28"/>
      <c r="M16" s="24"/>
      <c r="N16" s="25"/>
      <c r="O16" s="25"/>
      <c r="P16" s="25">
        <f>N16-O16</f>
        <v>0</v>
      </c>
      <c r="Q16" s="25" t="e">
        <f>P16/P8</f>
        <v>#DIV/0!</v>
      </c>
      <c r="R16" s="25" t="e">
        <f t="shared" si="0"/>
        <v>#DIV/0!</v>
      </c>
      <c r="S16" s="25" t="e">
        <f>R16/R8</f>
        <v>#DIV/0!</v>
      </c>
      <c r="T16" s="25"/>
      <c r="U16" s="25"/>
      <c r="V16" s="26"/>
    </row>
    <row r="17" spans="8:42" ht="15" thickBot="1" x14ac:dyDescent="0.35">
      <c r="H17" s="27"/>
      <c r="I17" s="27"/>
    </row>
    <row r="18" spans="8:42" ht="15" thickBot="1" x14ac:dyDescent="0.35">
      <c r="H18" s="27"/>
      <c r="I18" s="27"/>
      <c r="M18" s="69" t="s">
        <v>33</v>
      </c>
      <c r="N18" s="70"/>
      <c r="O18" s="70"/>
      <c r="P18" s="70"/>
      <c r="Q18" s="70"/>
      <c r="R18" s="70"/>
      <c r="S18" s="70"/>
      <c r="T18" s="70"/>
      <c r="U18" s="70"/>
      <c r="V18" s="71"/>
      <c r="X18" s="69" t="s">
        <v>36</v>
      </c>
      <c r="Y18" s="70"/>
      <c r="Z18" s="70"/>
      <c r="AA18" s="70"/>
      <c r="AB18" s="70"/>
      <c r="AC18" s="70"/>
      <c r="AD18" s="70"/>
      <c r="AE18" s="70"/>
      <c r="AF18" s="70"/>
      <c r="AG18" s="71"/>
      <c r="AI18" s="69" t="s">
        <v>33</v>
      </c>
      <c r="AJ18" s="70"/>
      <c r="AK18" s="70"/>
      <c r="AL18" s="70"/>
      <c r="AM18" s="70"/>
      <c r="AN18" s="70"/>
      <c r="AO18" s="70"/>
      <c r="AP18" s="71"/>
    </row>
    <row r="19" spans="8:42" ht="43.8" thickBot="1" x14ac:dyDescent="0.35">
      <c r="H19" s="27"/>
      <c r="I19" s="27"/>
      <c r="M19" s="11" t="s">
        <v>9</v>
      </c>
      <c r="N19" s="12" t="s">
        <v>11</v>
      </c>
      <c r="O19" s="12" t="s">
        <v>12</v>
      </c>
      <c r="P19" s="12" t="s">
        <v>15</v>
      </c>
      <c r="Q19" s="12" t="s">
        <v>16</v>
      </c>
      <c r="R19" s="12" t="s">
        <v>17</v>
      </c>
      <c r="S19" s="12" t="s">
        <v>18</v>
      </c>
      <c r="T19" s="12" t="s">
        <v>19</v>
      </c>
      <c r="U19" s="12" t="s">
        <v>20</v>
      </c>
      <c r="V19" s="12" t="s">
        <v>23</v>
      </c>
      <c r="X19" s="11" t="s">
        <v>9</v>
      </c>
      <c r="Y19" s="12" t="s">
        <v>11</v>
      </c>
      <c r="Z19" s="12" t="s">
        <v>12</v>
      </c>
      <c r="AA19" s="12" t="s">
        <v>15</v>
      </c>
      <c r="AB19" s="12" t="s">
        <v>16</v>
      </c>
      <c r="AC19" s="12" t="s">
        <v>17</v>
      </c>
      <c r="AD19" s="12" t="s">
        <v>18</v>
      </c>
      <c r="AE19" s="12" t="s">
        <v>19</v>
      </c>
      <c r="AF19" s="12" t="s">
        <v>20</v>
      </c>
      <c r="AG19" s="12" t="s">
        <v>23</v>
      </c>
      <c r="AI19" s="11" t="s">
        <v>9</v>
      </c>
      <c r="AJ19" s="42" t="s">
        <v>44</v>
      </c>
      <c r="AK19" s="12" t="s">
        <v>39</v>
      </c>
      <c r="AL19" s="12" t="s">
        <v>40</v>
      </c>
      <c r="AM19" s="43" t="s">
        <v>43</v>
      </c>
      <c r="AN19" s="43" t="s">
        <v>16</v>
      </c>
      <c r="AO19" s="43" t="s">
        <v>42</v>
      </c>
      <c r="AP19" s="43" t="s">
        <v>41</v>
      </c>
    </row>
    <row r="20" spans="8:42" ht="15" thickBot="1" x14ac:dyDescent="0.35">
      <c r="H20" s="27"/>
      <c r="I20" s="27"/>
      <c r="M20" s="18"/>
      <c r="N20" s="25"/>
      <c r="O20" s="25"/>
      <c r="P20" s="19">
        <f>N20-O20</f>
        <v>0</v>
      </c>
      <c r="Q20" s="19" t="e">
        <f>P20/P20</f>
        <v>#DIV/0!</v>
      </c>
      <c r="R20" s="19" t="e">
        <f t="shared" ref="R20" si="7">P20/Q20</f>
        <v>#DIV/0!</v>
      </c>
      <c r="S20" s="19" t="e">
        <f>R20/R20</f>
        <v>#DIV/0!</v>
      </c>
      <c r="T20" s="19"/>
      <c r="U20" s="19"/>
      <c r="V20" s="20"/>
      <c r="X20" s="18"/>
      <c r="Y20" s="25"/>
      <c r="Z20" s="25"/>
      <c r="AA20" s="19">
        <f>Y20-Z20</f>
        <v>0</v>
      </c>
      <c r="AB20" s="19" t="e">
        <f>AA20/AA20</f>
        <v>#DIV/0!</v>
      </c>
      <c r="AC20" s="19" t="e">
        <f t="shared" ref="AC20" si="8">AA20/AB20</f>
        <v>#DIV/0!</v>
      </c>
      <c r="AD20" s="19" t="e">
        <f>AC20/AC20</f>
        <v>#DIV/0!</v>
      </c>
      <c r="AE20" s="19"/>
      <c r="AF20" s="19"/>
      <c r="AG20" s="20"/>
      <c r="AI20" s="18">
        <v>33</v>
      </c>
      <c r="AJ20" s="19" t="s">
        <v>46</v>
      </c>
      <c r="AK20" s="19">
        <v>-13.668047119728399</v>
      </c>
      <c r="AL20" s="19">
        <v>-13.988676953351201</v>
      </c>
      <c r="AM20" s="44">
        <f t="shared" ref="AM20:AM28" si="9">AVERAGE(AK20:AL20)</f>
        <v>-13.828362036539801</v>
      </c>
      <c r="AN20" s="44">
        <f>AM20/AM20</f>
        <v>1</v>
      </c>
      <c r="AO20" s="44">
        <f>AM20/AN20</f>
        <v>-13.828362036539801</v>
      </c>
      <c r="AP20" s="44">
        <f>AO20/($O$2/1000)/1000</f>
        <v>-23.260491230512702</v>
      </c>
    </row>
    <row r="21" spans="8:42" x14ac:dyDescent="0.3">
      <c r="H21" s="27"/>
      <c r="I21" s="27"/>
      <c r="M21" s="15"/>
      <c r="N21" s="16"/>
      <c r="O21" s="16"/>
      <c r="P21" s="16">
        <f t="shared" ref="P21:P23" si="10">N21-O21</f>
        <v>0</v>
      </c>
      <c r="Q21" s="16" t="e">
        <f>Q24+(3*(Q20-Q24)/4)</f>
        <v>#DIV/0!</v>
      </c>
      <c r="R21" s="16" t="e">
        <f>P21/Q21</f>
        <v>#DIV/0!</v>
      </c>
      <c r="S21" s="16" t="e">
        <f>R21/$R$20</f>
        <v>#DIV/0!</v>
      </c>
      <c r="T21" s="16"/>
      <c r="U21" s="16"/>
      <c r="V21" s="17"/>
      <c r="X21" s="15"/>
      <c r="Y21" s="16"/>
      <c r="Z21" s="16"/>
      <c r="AA21" s="16">
        <f t="shared" ref="AA21:AA23" si="11">Y21-Z21</f>
        <v>0</v>
      </c>
      <c r="AB21" s="16" t="e">
        <f>AB24+(3*(AB20-AB24)/4)</f>
        <v>#DIV/0!</v>
      </c>
      <c r="AC21" s="16" t="e">
        <f>AA21/AB21</f>
        <v>#DIV/0!</v>
      </c>
      <c r="AD21" s="16" t="e">
        <f>AC21/$R$20</f>
        <v>#DIV/0!</v>
      </c>
      <c r="AE21" s="16"/>
      <c r="AF21" s="16"/>
      <c r="AG21" s="17"/>
      <c r="AI21" s="52">
        <v>34</v>
      </c>
      <c r="AJ21" s="53" t="s">
        <v>45</v>
      </c>
      <c r="AK21" s="53">
        <v>-49.729558387726897</v>
      </c>
      <c r="AL21" s="53">
        <v>-48.859516604561499</v>
      </c>
      <c r="AM21" s="54">
        <f t="shared" si="9"/>
        <v>-49.294537496144201</v>
      </c>
      <c r="AN21" s="54">
        <f>AN24+(3*(AN20-AN24)/4)</f>
        <v>0.9611699572668877</v>
      </c>
      <c r="AO21" s="54">
        <f>AM21/AN21</f>
        <v>-51.285974060523621</v>
      </c>
      <c r="AP21" s="55">
        <f t="shared" ref="AP21:AP28" si="12">AO21/($O$2/1000)/1000</f>
        <v>-86.26740800760912</v>
      </c>
    </row>
    <row r="22" spans="8:42" x14ac:dyDescent="0.3">
      <c r="H22" s="27"/>
      <c r="I22" s="27"/>
      <c r="M22" s="15"/>
      <c r="N22" s="16"/>
      <c r="O22" s="16"/>
      <c r="P22" s="16">
        <f t="shared" si="10"/>
        <v>0</v>
      </c>
      <c r="Q22" s="16" t="e">
        <f>Q24+(2*(Q20-Q24)/4)</f>
        <v>#DIV/0!</v>
      </c>
      <c r="R22" s="16" t="e">
        <f>P22/Q22</f>
        <v>#DIV/0!</v>
      </c>
      <c r="S22" s="16" t="e">
        <f>R22/$R$20</f>
        <v>#DIV/0!</v>
      </c>
      <c r="T22" s="16"/>
      <c r="U22" s="16">
        <f>T22/O4</f>
        <v>0</v>
      </c>
      <c r="V22" s="17"/>
      <c r="X22" s="15"/>
      <c r="Y22" s="16"/>
      <c r="Z22" s="16"/>
      <c r="AA22" s="16">
        <f t="shared" si="11"/>
        <v>0</v>
      </c>
      <c r="AB22" s="16" t="e">
        <f>AB24+(2*(AB20-AB24)/4)</f>
        <v>#DIV/0!</v>
      </c>
      <c r="AC22" s="16" t="e">
        <f>AA22/AB22</f>
        <v>#DIV/0!</v>
      </c>
      <c r="AD22" s="16" t="e">
        <f>AC22/$R$20</f>
        <v>#DIV/0!</v>
      </c>
      <c r="AE22" s="16"/>
      <c r="AF22" s="16">
        <f>AE22/O4</f>
        <v>0</v>
      </c>
      <c r="AG22" s="17"/>
      <c r="AI22" s="46">
        <v>35</v>
      </c>
      <c r="AJ22" s="47" t="s">
        <v>47</v>
      </c>
      <c r="AK22" s="47">
        <v>-28.429907770652001</v>
      </c>
      <c r="AL22" s="47">
        <v>-25.498190519611299</v>
      </c>
      <c r="AM22" s="48">
        <f t="shared" si="9"/>
        <v>-26.96404914513165</v>
      </c>
      <c r="AN22" s="48">
        <f>AN24+(2*(AN20-AN24)/4)</f>
        <v>0.92233991453377551</v>
      </c>
      <c r="AO22" s="48">
        <f>AM22/AN22</f>
        <v>-29.234394739125477</v>
      </c>
      <c r="AP22" s="49">
        <f t="shared" si="12"/>
        <v>-49.174759863962116</v>
      </c>
    </row>
    <row r="23" spans="8:42" x14ac:dyDescent="0.3">
      <c r="H23" s="27"/>
      <c r="I23" s="27"/>
      <c r="M23" s="15"/>
      <c r="N23" s="16"/>
      <c r="O23" s="16"/>
      <c r="P23" s="16">
        <f t="shared" si="10"/>
        <v>0</v>
      </c>
      <c r="Q23" s="16" t="e">
        <f>Q24+(1*(Q20-Q24)/4)</f>
        <v>#DIV/0!</v>
      </c>
      <c r="R23" s="16" t="e">
        <f>P23/Q23</f>
        <v>#DIV/0!</v>
      </c>
      <c r="S23" s="16" t="e">
        <f>R23/$R$20</f>
        <v>#DIV/0!</v>
      </c>
      <c r="T23" s="16"/>
      <c r="U23" s="16">
        <f>T23/O4</f>
        <v>0</v>
      </c>
      <c r="V23" s="17"/>
      <c r="X23" s="15"/>
      <c r="Y23" s="16"/>
      <c r="Z23" s="16"/>
      <c r="AA23" s="16">
        <f t="shared" si="11"/>
        <v>0</v>
      </c>
      <c r="AB23" s="16" t="e">
        <f>AB24+(1*(AB20-AB24)/4)</f>
        <v>#DIV/0!</v>
      </c>
      <c r="AC23" s="16" t="e">
        <f>AA23/AB23</f>
        <v>#DIV/0!</v>
      </c>
      <c r="AD23" s="16" t="e">
        <f>AC23/$R$20</f>
        <v>#DIV/0!</v>
      </c>
      <c r="AE23" s="16"/>
      <c r="AF23" s="16">
        <f>AE23/O4</f>
        <v>0</v>
      </c>
      <c r="AG23" s="17"/>
      <c r="AI23" s="46">
        <v>36</v>
      </c>
      <c r="AJ23" s="47" t="s">
        <v>48</v>
      </c>
      <c r="AK23" s="47">
        <v>-50.015898465957697</v>
      </c>
      <c r="AL23" s="47">
        <v>-49.535370810016303</v>
      </c>
      <c r="AM23" s="49">
        <f t="shared" si="9"/>
        <v>-49.775634637986997</v>
      </c>
      <c r="AN23" s="48">
        <f>AN24+(1*(AN20-AN24)/4)</f>
        <v>0.88350987180066332</v>
      </c>
      <c r="AO23" s="48">
        <f t="shared" ref="AO23:AO24" si="13">AM23/AN23</f>
        <v>-56.338515535248405</v>
      </c>
      <c r="AP23" s="49">
        <f t="shared" si="12"/>
        <v>-94.7662162073144</v>
      </c>
    </row>
    <row r="24" spans="8:42" x14ac:dyDescent="0.3">
      <c r="H24" s="27"/>
      <c r="I24" s="27"/>
      <c r="M24" s="21"/>
      <c r="N24" s="22"/>
      <c r="O24" s="22"/>
      <c r="P24" s="22">
        <f>N24-O24</f>
        <v>0</v>
      </c>
      <c r="Q24" s="22" t="e">
        <f>P24/P20</f>
        <v>#DIV/0!</v>
      </c>
      <c r="R24" s="22" t="e">
        <f>P24/Q24</f>
        <v>#DIV/0!</v>
      </c>
      <c r="S24" s="22" t="e">
        <f>R24/R20</f>
        <v>#DIV/0!</v>
      </c>
      <c r="T24" s="22"/>
      <c r="U24" s="22"/>
      <c r="V24" s="23"/>
      <c r="X24" s="21"/>
      <c r="Y24" s="22"/>
      <c r="Z24" s="22"/>
      <c r="AA24" s="22">
        <f>Y24-Z24</f>
        <v>0</v>
      </c>
      <c r="AB24" s="22" t="e">
        <f>AA24/AA20</f>
        <v>#DIV/0!</v>
      </c>
      <c r="AC24" s="22" t="e">
        <f>AA24/AB24</f>
        <v>#DIV/0!</v>
      </c>
      <c r="AD24" s="22" t="e">
        <f>AC24/AC20</f>
        <v>#DIV/0!</v>
      </c>
      <c r="AE24" s="22"/>
      <c r="AF24" s="22"/>
      <c r="AG24" s="23"/>
      <c r="AI24" s="21">
        <v>37</v>
      </c>
      <c r="AJ24" s="22" t="s">
        <v>49</v>
      </c>
      <c r="AK24" s="22">
        <v>-10.963613728781</v>
      </c>
      <c r="AL24" s="22">
        <v>-12.3974632338363</v>
      </c>
      <c r="AM24" s="45">
        <f t="shared" si="9"/>
        <v>-11.68053848130865</v>
      </c>
      <c r="AN24" s="45">
        <f>AM24/AM20</f>
        <v>0.84467982906755101</v>
      </c>
      <c r="AO24" s="45">
        <f t="shared" si="13"/>
        <v>-13.828362036539801</v>
      </c>
      <c r="AP24" s="51">
        <f t="shared" si="12"/>
        <v>-23.260491230512702</v>
      </c>
    </row>
    <row r="25" spans="8:42" x14ac:dyDescent="0.3">
      <c r="H25" s="27"/>
      <c r="I25" s="27"/>
      <c r="M25" s="15"/>
      <c r="N25" s="16"/>
      <c r="O25" s="16"/>
      <c r="P25" s="16">
        <f t="shared" ref="P25:P26" si="14">N25-O25</f>
        <v>0</v>
      </c>
      <c r="Q25" s="16" t="e">
        <f>Q27+(2*(Q24-Q27)/3)</f>
        <v>#DIV/0!</v>
      </c>
      <c r="R25" s="16" t="e">
        <f>P25/Q25</f>
        <v>#DIV/0!</v>
      </c>
      <c r="S25" s="16" t="e">
        <f>R25/R20</f>
        <v>#DIV/0!</v>
      </c>
      <c r="T25" s="16"/>
      <c r="U25" s="16">
        <f>T25/O4</f>
        <v>0</v>
      </c>
      <c r="V25" s="17"/>
      <c r="X25" s="15"/>
      <c r="Y25" s="16"/>
      <c r="Z25" s="16"/>
      <c r="AA25" s="16">
        <f t="shared" ref="AA25:AA26" si="15">Y25-Z25</f>
        <v>0</v>
      </c>
      <c r="AB25" s="16" t="e">
        <f>AB27+(2*(AB24-AB27)/3)</f>
        <v>#DIV/0!</v>
      </c>
      <c r="AC25" s="16" t="e">
        <f>AA25/AB25</f>
        <v>#DIV/0!</v>
      </c>
      <c r="AD25" s="16" t="e">
        <f>AC25/AC20</f>
        <v>#DIV/0!</v>
      </c>
      <c r="AE25" s="16"/>
      <c r="AF25" s="16">
        <f>AE25/O4</f>
        <v>0</v>
      </c>
      <c r="AG25" s="17"/>
      <c r="AI25" s="52">
        <v>38</v>
      </c>
      <c r="AJ25" s="53" t="s">
        <v>45</v>
      </c>
      <c r="AK25" s="53">
        <v>-40.706109811299001</v>
      </c>
      <c r="AL25" s="53">
        <v>-38.271537919001602</v>
      </c>
      <c r="AM25" s="54">
        <f t="shared" si="9"/>
        <v>-39.488823865150302</v>
      </c>
      <c r="AN25" s="54">
        <f>AM25/AM21</f>
        <v>0.80107910269447402</v>
      </c>
      <c r="AO25" s="54">
        <f>AM25/AN25/0.96117</f>
        <v>-51.285971780376208</v>
      </c>
      <c r="AP25" s="55">
        <f t="shared" si="12"/>
        <v>-86.267404172205573</v>
      </c>
    </row>
    <row r="26" spans="8:42" x14ac:dyDescent="0.3">
      <c r="H26" s="27"/>
      <c r="I26" s="27"/>
      <c r="M26" s="15"/>
      <c r="N26" s="16"/>
      <c r="O26" s="16"/>
      <c r="P26" s="16">
        <f t="shared" si="14"/>
        <v>0</v>
      </c>
      <c r="Q26" s="16" t="e">
        <f>Q27+(1*(Q24-Q27)/3)</f>
        <v>#DIV/0!</v>
      </c>
      <c r="R26" s="16" t="e">
        <f t="shared" ref="R26" si="16">P26/Q26</f>
        <v>#DIV/0!</v>
      </c>
      <c r="S26" s="16" t="e">
        <f>R26/R20</f>
        <v>#DIV/0!</v>
      </c>
      <c r="T26" s="16"/>
      <c r="U26" s="16">
        <f>T26/O4</f>
        <v>0</v>
      </c>
      <c r="V26" s="17"/>
      <c r="X26" s="15"/>
      <c r="Y26" s="16"/>
      <c r="Z26" s="16"/>
      <c r="AA26" s="16">
        <f t="shared" si="15"/>
        <v>0</v>
      </c>
      <c r="AB26" s="16" t="e">
        <f>AB27+(1*(AB24-AB27)/3)</f>
        <v>#DIV/0!</v>
      </c>
      <c r="AC26" s="16" t="e">
        <f t="shared" ref="AC26" si="17">AA26/AB26</f>
        <v>#DIV/0!</v>
      </c>
      <c r="AD26" s="16" t="e">
        <f>AC26/AC20</f>
        <v>#DIV/0!</v>
      </c>
      <c r="AE26" s="16"/>
      <c r="AF26" s="16">
        <f>AE26/O4</f>
        <v>0</v>
      </c>
      <c r="AG26" s="17"/>
      <c r="AI26" s="46">
        <v>39</v>
      </c>
      <c r="AJ26" s="47" t="s">
        <v>50</v>
      </c>
      <c r="AK26" s="47">
        <v>-24.345192895377401</v>
      </c>
      <c r="AL26" s="47">
        <v>-22.2903072683463</v>
      </c>
      <c r="AM26" s="48">
        <f t="shared" si="9"/>
        <v>-23.317750081861853</v>
      </c>
      <c r="AN26" s="48">
        <f>AN28+(2*(AN25-AN28)/3)</f>
        <v>0.7999256442802688</v>
      </c>
      <c r="AO26" s="48">
        <f>AM26/AN26/0.96117</f>
        <v>-30.327514309940124</v>
      </c>
      <c r="AP26" s="49">
        <f t="shared" si="12"/>
        <v>-51.013480756837886</v>
      </c>
    </row>
    <row r="27" spans="8:42" x14ac:dyDescent="0.3">
      <c r="M27" s="21"/>
      <c r="N27" s="22"/>
      <c r="O27" s="22"/>
      <c r="P27" s="22">
        <f>N27-O27</f>
        <v>0</v>
      </c>
      <c r="Q27" s="22" t="e">
        <f>P27/P23</f>
        <v>#DIV/0!</v>
      </c>
      <c r="R27" s="22" t="e">
        <f>P27/Q27</f>
        <v>#DIV/0!</v>
      </c>
      <c r="S27" s="22"/>
      <c r="T27" s="22"/>
      <c r="U27" s="22"/>
      <c r="V27" s="23"/>
      <c r="X27" s="21"/>
      <c r="Y27" s="22"/>
      <c r="Z27" s="22"/>
      <c r="AA27" s="22">
        <f>Y27-Z27</f>
        <v>0</v>
      </c>
      <c r="AB27" s="22" t="e">
        <f>AA27/AA23</f>
        <v>#DIV/0!</v>
      </c>
      <c r="AC27" s="22" t="e">
        <f>AA27/AB27</f>
        <v>#DIV/0!</v>
      </c>
      <c r="AD27" s="22"/>
      <c r="AE27" s="22"/>
      <c r="AF27" s="22"/>
      <c r="AG27" s="23"/>
      <c r="AI27" s="46">
        <v>40</v>
      </c>
      <c r="AJ27" s="47" t="s">
        <v>51</v>
      </c>
      <c r="AK27" s="47">
        <v>-23.998991976406</v>
      </c>
      <c r="AL27" s="47">
        <v>-22.3344037368513</v>
      </c>
      <c r="AM27" s="49">
        <f t="shared" si="9"/>
        <v>-23.166697856628652</v>
      </c>
      <c r="AN27" s="48">
        <f>AN28+(1*(AN26-AN28)/3)</f>
        <v>0.79838769972799517</v>
      </c>
      <c r="AO27" s="48">
        <f>AM27/AN27/0.96117</f>
        <v>-30.189094716951221</v>
      </c>
      <c r="AP27" s="49">
        <f t="shared" si="12"/>
        <v>-50.780647126915426</v>
      </c>
    </row>
    <row r="28" spans="8:42" ht="15" thickBot="1" x14ac:dyDescent="0.35">
      <c r="M28" s="15"/>
      <c r="N28" s="16"/>
      <c r="O28" s="16"/>
      <c r="P28" s="16">
        <f t="shared" ref="P28:P29" si="18">N28-O28</f>
        <v>0</v>
      </c>
      <c r="Q28" s="16" t="e">
        <f>Q30+(2*(Q27-Q30)/3)</f>
        <v>#DIV/0!</v>
      </c>
      <c r="R28" s="16" t="e">
        <f>P28/Q28</f>
        <v>#DIV/0!</v>
      </c>
      <c r="S28" s="16" t="e">
        <f>R28/R20</f>
        <v>#DIV/0!</v>
      </c>
      <c r="T28" s="16"/>
      <c r="U28" s="16">
        <f>T28/O4</f>
        <v>0</v>
      </c>
      <c r="V28" s="17"/>
      <c r="X28" s="15"/>
      <c r="Y28" s="16"/>
      <c r="Z28" s="16"/>
      <c r="AA28" s="16">
        <f t="shared" ref="AA28:AA29" si="19">Y28-Z28</f>
        <v>0</v>
      </c>
      <c r="AB28" s="16" t="e">
        <f>AB30+(2*(AB27-AB30)/3)</f>
        <v>#DIV/0!</v>
      </c>
      <c r="AC28" s="16" t="e">
        <f>AA28/AB28</f>
        <v>#DIV/0!</v>
      </c>
      <c r="AD28" s="16" t="e">
        <f>AC28/AC20</f>
        <v>#DIV/0!</v>
      </c>
      <c r="AE28" s="16"/>
      <c r="AF28" s="16">
        <f>AE28/O4</f>
        <v>0</v>
      </c>
      <c r="AG28" s="17"/>
      <c r="AI28" s="56">
        <v>41</v>
      </c>
      <c r="AJ28" s="41" t="s">
        <v>45</v>
      </c>
      <c r="AK28" s="41">
        <v>-42.616623801929698</v>
      </c>
      <c r="AL28" s="41">
        <v>-36.019868734075203</v>
      </c>
      <c r="AM28" s="57">
        <f t="shared" si="9"/>
        <v>-39.318246268002454</v>
      </c>
      <c r="AN28" s="57">
        <f>AM28/AM21</f>
        <v>0.79761872745185836</v>
      </c>
      <c r="AO28" s="57">
        <f>AM28/AN28/0.96117</f>
        <v>-51.285971780376208</v>
      </c>
      <c r="AP28" s="58">
        <f t="shared" si="12"/>
        <v>-86.267404172205573</v>
      </c>
    </row>
    <row r="29" spans="8:42" x14ac:dyDescent="0.3">
      <c r="M29" s="15"/>
      <c r="N29" s="16"/>
      <c r="O29" s="16"/>
      <c r="P29" s="16">
        <f t="shared" si="18"/>
        <v>0</v>
      </c>
      <c r="Q29" s="16" t="e">
        <f>Q30+(1*(Q27-Q30)/3)</f>
        <v>#DIV/0!</v>
      </c>
      <c r="R29" s="16" t="e">
        <f t="shared" ref="R29" si="20">P29/Q29</f>
        <v>#DIV/0!</v>
      </c>
      <c r="S29" s="16" t="e">
        <f>R29/R20</f>
        <v>#DIV/0!</v>
      </c>
      <c r="T29" s="16"/>
      <c r="U29" s="16">
        <f>T29/O4</f>
        <v>0</v>
      </c>
      <c r="V29" s="17"/>
      <c r="X29" s="15"/>
      <c r="Y29" s="16"/>
      <c r="Z29" s="16"/>
      <c r="AA29" s="16">
        <f t="shared" si="19"/>
        <v>0</v>
      </c>
      <c r="AB29" s="16" t="e">
        <f>AB30+(1*(AB27-AB30)/3)</f>
        <v>#DIV/0!</v>
      </c>
      <c r="AC29" s="16" t="e">
        <f t="shared" ref="AC29" si="21">AA29/AB29</f>
        <v>#DIV/0!</v>
      </c>
      <c r="AD29" s="16" t="e">
        <f>AC29/AC20</f>
        <v>#DIV/0!</v>
      </c>
      <c r="AE29" s="16"/>
      <c r="AF29" s="16">
        <f>AE29/O4</f>
        <v>0</v>
      </c>
      <c r="AG29" s="17"/>
      <c r="AP29" s="50"/>
    </row>
    <row r="30" spans="8:42" x14ac:dyDescent="0.3">
      <c r="H30"/>
      <c r="I30"/>
      <c r="M30" s="21"/>
      <c r="N30" s="22"/>
      <c r="O30" s="22"/>
      <c r="P30" s="22">
        <f>N30-O30</f>
        <v>0</v>
      </c>
      <c r="Q30" s="22" t="e">
        <f>P30/P26</f>
        <v>#DIV/0!</v>
      </c>
      <c r="R30" s="22" t="e">
        <f>P30/Q30</f>
        <v>#DIV/0!</v>
      </c>
      <c r="S30" s="22"/>
      <c r="T30" s="22"/>
      <c r="U30" s="22"/>
      <c r="V30" s="23"/>
      <c r="X30" s="21"/>
      <c r="Y30" s="22"/>
      <c r="Z30" s="22"/>
      <c r="AA30" s="22">
        <f>Y30-Z30</f>
        <v>0</v>
      </c>
      <c r="AB30" s="22" t="e">
        <f>AA30/AA26</f>
        <v>#DIV/0!</v>
      </c>
      <c r="AC30" s="22" t="e">
        <f>AA30/AB30</f>
        <v>#DIV/0!</v>
      </c>
      <c r="AD30" s="22"/>
      <c r="AE30" s="22"/>
      <c r="AF30" s="22"/>
      <c r="AG30" s="23"/>
    </row>
    <row r="31" spans="8:42" x14ac:dyDescent="0.3">
      <c r="H31"/>
      <c r="I31"/>
    </row>
    <row r="32" spans="8:42" ht="15" thickBot="1" x14ac:dyDescent="0.35"/>
    <row r="33" spans="2:9" ht="15" thickBot="1" x14ac:dyDescent="0.35">
      <c r="B33" s="69" t="s">
        <v>37</v>
      </c>
      <c r="C33" s="70"/>
      <c r="D33" s="70"/>
      <c r="E33" s="70"/>
      <c r="F33" s="70"/>
      <c r="G33" s="70"/>
      <c r="H33" s="70"/>
      <c r="I33" s="71"/>
    </row>
    <row r="34" spans="2:9" ht="29.4" thickBot="1" x14ac:dyDescent="0.35">
      <c r="B34" s="11" t="s">
        <v>9</v>
      </c>
      <c r="C34" s="12" t="s">
        <v>10</v>
      </c>
      <c r="D34" s="12" t="s">
        <v>22</v>
      </c>
      <c r="E34" s="12" t="s">
        <v>11</v>
      </c>
      <c r="F34" s="12" t="s">
        <v>12</v>
      </c>
      <c r="G34" s="13" t="s">
        <v>15</v>
      </c>
      <c r="H34" s="12" t="s">
        <v>30</v>
      </c>
      <c r="I34" s="13" t="s">
        <v>31</v>
      </c>
    </row>
    <row r="35" spans="2:9" ht="15" thickBot="1" x14ac:dyDescent="0.35"/>
    <row r="36" spans="2:9" ht="15" thickBot="1" x14ac:dyDescent="0.35">
      <c r="B36" s="69" t="s">
        <v>28</v>
      </c>
      <c r="C36" s="70"/>
      <c r="D36" s="70"/>
      <c r="E36" s="70"/>
      <c r="F36" s="70"/>
      <c r="G36" s="71"/>
    </row>
    <row r="37" spans="2:9" ht="29.4" thickBot="1" x14ac:dyDescent="0.35">
      <c r="B37" s="11" t="s">
        <v>9</v>
      </c>
      <c r="C37" s="12" t="s">
        <v>10</v>
      </c>
      <c r="D37" s="12" t="s">
        <v>22</v>
      </c>
      <c r="E37" s="12" t="s">
        <v>11</v>
      </c>
      <c r="F37" s="12" t="s">
        <v>12</v>
      </c>
      <c r="G37" s="13" t="s">
        <v>15</v>
      </c>
    </row>
    <row r="38" spans="2:9" x14ac:dyDescent="0.3">
      <c r="E38" s="19"/>
      <c r="F38" s="19"/>
      <c r="G38" s="1">
        <f>E38-F38</f>
        <v>0</v>
      </c>
    </row>
  </sheetData>
  <mergeCells count="7">
    <mergeCell ref="B33:I33"/>
    <mergeCell ref="B36:G36"/>
    <mergeCell ref="AI18:AP18"/>
    <mergeCell ref="B6:K6"/>
    <mergeCell ref="M6:V6"/>
    <mergeCell ref="M18:V18"/>
    <mergeCell ref="X18:AG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zoomScale="60" zoomScaleNormal="60" workbookViewId="0">
      <selection activeCell="U33" sqref="U33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664062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6" width="8.6640625" style="1"/>
    <col min="27" max="27" width="9.109375" style="1" bestFit="1" customWidth="1"/>
    <col min="28" max="16384" width="8.6640625" style="1"/>
  </cols>
  <sheetData>
    <row r="1" spans="1:27" ht="15" thickBot="1" x14ac:dyDescent="0.35"/>
    <row r="2" spans="1:27" ht="16.2" thickBot="1" x14ac:dyDescent="0.35">
      <c r="B2" s="8" t="s">
        <v>0</v>
      </c>
      <c r="C2" s="2">
        <v>44973</v>
      </c>
      <c r="E2" s="8" t="s">
        <v>3</v>
      </c>
      <c r="F2" s="3" t="s">
        <v>64</v>
      </c>
      <c r="H2" s="8" t="s">
        <v>5</v>
      </c>
      <c r="I2" s="4">
        <v>2400</v>
      </c>
      <c r="K2" s="8" t="s">
        <v>6</v>
      </c>
      <c r="L2" s="2" t="s">
        <v>7</v>
      </c>
      <c r="N2" s="8" t="s">
        <v>8</v>
      </c>
      <c r="O2" s="3">
        <v>0.64</v>
      </c>
    </row>
    <row r="3" spans="1:27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7" ht="16.2" thickBot="1" x14ac:dyDescent="0.35">
      <c r="B4" s="8" t="s">
        <v>24</v>
      </c>
      <c r="C4" s="30">
        <f>G35</f>
        <v>0</v>
      </c>
      <c r="E4" s="8" t="s">
        <v>25</v>
      </c>
      <c r="F4" s="3">
        <f>P20</f>
        <v>3.6677268492462973</v>
      </c>
      <c r="H4" s="8"/>
      <c r="I4" s="4"/>
      <c r="K4" s="8" t="s">
        <v>59</v>
      </c>
      <c r="L4" s="61"/>
      <c r="N4" s="8" t="s">
        <v>14</v>
      </c>
      <c r="O4" s="3">
        <v>32</v>
      </c>
    </row>
    <row r="5" spans="1:27" ht="15" thickBot="1" x14ac:dyDescent="0.35"/>
    <row r="6" spans="1:27" ht="15" thickBot="1" x14ac:dyDescent="0.35">
      <c r="B6" s="69" t="s">
        <v>13</v>
      </c>
      <c r="C6" s="70"/>
      <c r="D6" s="70"/>
      <c r="E6" s="70"/>
      <c r="F6" s="70"/>
      <c r="G6" s="70"/>
      <c r="H6" s="70"/>
      <c r="I6" s="70"/>
      <c r="J6" s="70"/>
      <c r="K6" s="71"/>
      <c r="M6" s="69" t="s">
        <v>21</v>
      </c>
      <c r="N6" s="70"/>
      <c r="O6" s="70"/>
      <c r="P6" s="70"/>
      <c r="Q6" s="70"/>
      <c r="R6" s="70"/>
      <c r="S6" s="70"/>
      <c r="T6" s="70"/>
      <c r="U6" s="70"/>
      <c r="V6" s="71"/>
      <c r="W6"/>
      <c r="X6"/>
      <c r="Y6"/>
      <c r="Z6"/>
      <c r="AA6"/>
    </row>
    <row r="7" spans="1:27" s="14" customFormat="1" ht="29.4" thickBot="1" x14ac:dyDescent="0.35">
      <c r="B7" s="11" t="s">
        <v>9</v>
      </c>
      <c r="C7" s="12" t="s">
        <v>10</v>
      </c>
      <c r="D7" s="12" t="s">
        <v>22</v>
      </c>
      <c r="E7" s="12" t="s">
        <v>11</v>
      </c>
      <c r="F7" s="12" t="s">
        <v>12</v>
      </c>
      <c r="G7" s="12" t="s">
        <v>15</v>
      </c>
      <c r="H7" s="12" t="s">
        <v>26</v>
      </c>
      <c r="I7" s="12" t="s">
        <v>27</v>
      </c>
      <c r="J7" s="12" t="s">
        <v>30</v>
      </c>
      <c r="K7" s="13" t="s">
        <v>31</v>
      </c>
      <c r="M7" s="11" t="s">
        <v>9</v>
      </c>
      <c r="N7" s="12" t="s">
        <v>11</v>
      </c>
      <c r="O7" s="12" t="s">
        <v>12</v>
      </c>
      <c r="P7" s="12" t="s">
        <v>15</v>
      </c>
      <c r="Q7" s="12" t="s">
        <v>16</v>
      </c>
      <c r="R7" s="12" t="s">
        <v>17</v>
      </c>
      <c r="S7" s="12" t="s">
        <v>18</v>
      </c>
      <c r="T7" s="12" t="s">
        <v>19</v>
      </c>
      <c r="U7" s="12" t="s">
        <v>20</v>
      </c>
      <c r="V7" s="12" t="s">
        <v>23</v>
      </c>
      <c r="W7"/>
      <c r="X7"/>
      <c r="Y7"/>
      <c r="Z7"/>
      <c r="AA7"/>
    </row>
    <row r="8" spans="1:27" x14ac:dyDescent="0.3">
      <c r="B8" s="35"/>
      <c r="C8" s="35"/>
      <c r="D8" s="35"/>
      <c r="E8" s="35"/>
      <c r="F8" s="35"/>
      <c r="G8" s="35"/>
      <c r="H8" s="66"/>
      <c r="I8" s="66"/>
      <c r="M8" s="18"/>
      <c r="N8" s="19"/>
      <c r="O8" s="19"/>
      <c r="P8" s="19">
        <f>N8-O8</f>
        <v>0</v>
      </c>
      <c r="Q8" s="19" t="e">
        <f>P8/P8</f>
        <v>#DIV/0!</v>
      </c>
      <c r="R8" s="19" t="e">
        <f t="shared" ref="R8:R16" si="0">P8/Q8</f>
        <v>#DIV/0!</v>
      </c>
      <c r="S8" s="19" t="e">
        <f>R8/R8</f>
        <v>#DIV/0!</v>
      </c>
      <c r="T8" s="19"/>
      <c r="U8" s="19"/>
      <c r="V8" s="20"/>
      <c r="W8"/>
      <c r="X8"/>
      <c r="Y8"/>
      <c r="Z8"/>
      <c r="AA8"/>
    </row>
    <row r="9" spans="1:27" x14ac:dyDescent="0.3">
      <c r="B9" s="67"/>
      <c r="C9" s="67"/>
      <c r="D9" s="67"/>
      <c r="E9" s="67"/>
      <c r="F9" s="67"/>
      <c r="G9" s="67"/>
      <c r="H9" s="68"/>
      <c r="I9" s="68"/>
      <c r="M9" s="15"/>
      <c r="N9" s="16"/>
      <c r="O9" s="16"/>
      <c r="P9" s="16">
        <f>N9-O9</f>
        <v>0</v>
      </c>
      <c r="Q9" s="16" t="e">
        <f>Q12+(3*(Q8-Q12)/4)</f>
        <v>#DIV/0!</v>
      </c>
      <c r="R9" s="16" t="e">
        <f>P9/Q9</f>
        <v>#DIV/0!</v>
      </c>
      <c r="S9" s="16" t="e">
        <f>R9/$R$8</f>
        <v>#DIV/0!</v>
      </c>
      <c r="T9" s="16"/>
      <c r="U9" s="16">
        <f>T9/O4</f>
        <v>0</v>
      </c>
      <c r="V9" s="17">
        <f>U9/0.33</f>
        <v>0</v>
      </c>
      <c r="W9"/>
      <c r="X9"/>
      <c r="Y9"/>
      <c r="Z9"/>
      <c r="AA9"/>
    </row>
    <row r="10" spans="1:27" x14ac:dyDescent="0.3">
      <c r="B10" s="67"/>
      <c r="C10" s="67"/>
      <c r="D10" s="67"/>
      <c r="E10" s="67"/>
      <c r="F10" s="67"/>
      <c r="G10" s="67"/>
      <c r="H10" s="68"/>
      <c r="I10" s="68"/>
      <c r="M10" s="15"/>
      <c r="N10" s="16"/>
      <c r="O10" s="16"/>
      <c r="P10" s="16">
        <f t="shared" ref="P10:P11" si="1">N10-O10</f>
        <v>0</v>
      </c>
      <c r="Q10" s="16" t="e">
        <f>Q12+(2*(Q8-Q12)/4)</f>
        <v>#DIV/0!</v>
      </c>
      <c r="R10" s="16" t="e">
        <f t="shared" si="0"/>
        <v>#DIV/0!</v>
      </c>
      <c r="S10" s="16" t="e">
        <f t="shared" ref="S10:S11" si="2">R10/$R$8</f>
        <v>#DIV/0!</v>
      </c>
      <c r="T10" s="16"/>
      <c r="U10" s="16">
        <f>T10/O4</f>
        <v>0</v>
      </c>
      <c r="V10" s="17">
        <f t="shared" ref="V10:V11" si="3">U10/0.33</f>
        <v>0</v>
      </c>
      <c r="W10"/>
      <c r="X10"/>
      <c r="Y10"/>
      <c r="Z10"/>
      <c r="AA10"/>
    </row>
    <row r="11" spans="1:27" x14ac:dyDescent="0.3">
      <c r="B11" s="67"/>
      <c r="C11" s="67"/>
      <c r="D11" s="67"/>
      <c r="E11" s="67"/>
      <c r="F11" s="67"/>
      <c r="G11" s="67"/>
      <c r="H11" s="68"/>
      <c r="I11" s="68"/>
      <c r="M11" s="15"/>
      <c r="N11" s="16"/>
      <c r="O11" s="16"/>
      <c r="P11" s="16">
        <f t="shared" si="1"/>
        <v>0</v>
      </c>
      <c r="Q11" s="16" t="e">
        <f>Q12+(1*(Q8-Q12)/4)</f>
        <v>#DIV/0!</v>
      </c>
      <c r="R11" s="16" t="e">
        <f t="shared" si="0"/>
        <v>#DIV/0!</v>
      </c>
      <c r="S11" s="16" t="e">
        <f t="shared" si="2"/>
        <v>#DIV/0!</v>
      </c>
      <c r="T11" s="16"/>
      <c r="U11" s="16">
        <f>T11/O4</f>
        <v>0</v>
      </c>
      <c r="V11" s="17">
        <f t="shared" si="3"/>
        <v>0</v>
      </c>
      <c r="W11"/>
      <c r="X11"/>
      <c r="Y11"/>
      <c r="Z11"/>
      <c r="AA11"/>
    </row>
    <row r="12" spans="1:27" x14ac:dyDescent="0.3">
      <c r="B12" s="67"/>
      <c r="C12" s="67"/>
      <c r="D12" s="67"/>
      <c r="E12" s="67"/>
      <c r="F12" s="67"/>
      <c r="G12" s="67"/>
      <c r="H12" s="68"/>
      <c r="I12" s="68"/>
      <c r="M12" s="21"/>
      <c r="N12" s="22"/>
      <c r="O12" s="22"/>
      <c r="P12" s="22">
        <f>N12-O12</f>
        <v>0</v>
      </c>
      <c r="Q12" s="22" t="e">
        <f>P12/P8</f>
        <v>#DIV/0!</v>
      </c>
      <c r="R12" s="22" t="e">
        <f t="shared" si="0"/>
        <v>#DIV/0!</v>
      </c>
      <c r="S12" s="22" t="e">
        <f>R12/R8</f>
        <v>#DIV/0!</v>
      </c>
      <c r="T12" s="22"/>
      <c r="U12" s="22"/>
      <c r="V12" s="23"/>
      <c r="W12"/>
      <c r="X12"/>
      <c r="Y12"/>
      <c r="Z12"/>
      <c r="AA12"/>
    </row>
    <row r="13" spans="1:27" x14ac:dyDescent="0.3">
      <c r="B13" s="67"/>
      <c r="C13" s="67"/>
      <c r="D13" s="67"/>
      <c r="E13" s="67"/>
      <c r="F13" s="67"/>
      <c r="G13" s="67"/>
      <c r="H13" s="68"/>
      <c r="I13" s="68"/>
      <c r="M13" s="15"/>
      <c r="N13" s="16"/>
      <c r="O13" s="16"/>
      <c r="P13" s="16">
        <f t="shared" ref="P13:P15" si="4">N13-O13</f>
        <v>0</v>
      </c>
      <c r="Q13" s="16" t="e">
        <f>Q16+(3*(Q12-Q16)/4)</f>
        <v>#DIV/0!</v>
      </c>
      <c r="R13" s="16" t="e">
        <f>P13/Q13</f>
        <v>#DIV/0!</v>
      </c>
      <c r="S13" s="16" t="e">
        <f t="shared" ref="S13:S15" si="5">R13/$R$8</f>
        <v>#DIV/0!</v>
      </c>
      <c r="T13" s="16"/>
      <c r="U13" s="16">
        <f>T13/O4</f>
        <v>0</v>
      </c>
      <c r="V13" s="17">
        <f t="shared" ref="V13:V15" si="6">U13/0.33</f>
        <v>0</v>
      </c>
      <c r="W13"/>
      <c r="X13"/>
      <c r="Y13"/>
      <c r="Z13"/>
      <c r="AA13"/>
    </row>
    <row r="14" spans="1:27" x14ac:dyDescent="0.3">
      <c r="B14" s="67"/>
      <c r="C14" s="67"/>
      <c r="D14" s="67"/>
      <c r="E14" s="67"/>
      <c r="F14" s="67"/>
      <c r="G14" s="67"/>
      <c r="H14" s="68"/>
      <c r="I14" s="68"/>
      <c r="M14" s="15"/>
      <c r="N14" s="16"/>
      <c r="O14" s="16"/>
      <c r="P14" s="16">
        <f t="shared" si="4"/>
        <v>0</v>
      </c>
      <c r="Q14" s="16" t="e">
        <f>Q16+(2*(Q12-Q16)/4)</f>
        <v>#DIV/0!</v>
      </c>
      <c r="R14" s="16" t="e">
        <f t="shared" si="0"/>
        <v>#DIV/0!</v>
      </c>
      <c r="S14" s="16" t="e">
        <f t="shared" si="5"/>
        <v>#DIV/0!</v>
      </c>
      <c r="T14" s="16"/>
      <c r="U14" s="16">
        <f>T14/O4</f>
        <v>0</v>
      </c>
      <c r="V14" s="17">
        <f t="shared" si="6"/>
        <v>0</v>
      </c>
      <c r="W14"/>
      <c r="X14"/>
      <c r="Y14"/>
      <c r="Z14"/>
      <c r="AA14"/>
    </row>
    <row r="15" spans="1:27" x14ac:dyDescent="0.3">
      <c r="B15" s="67"/>
      <c r="C15" s="67"/>
      <c r="D15" s="67"/>
      <c r="E15" s="67"/>
      <c r="F15" s="67"/>
      <c r="G15" s="67"/>
      <c r="H15" s="68"/>
      <c r="I15" s="68"/>
      <c r="M15" s="15"/>
      <c r="N15" s="16"/>
      <c r="O15" s="16"/>
      <c r="P15" s="16">
        <f t="shared" si="4"/>
        <v>0</v>
      </c>
      <c r="Q15" s="16" t="e">
        <f>Q16+(1*(Q12-Q16)/4)</f>
        <v>#DIV/0!</v>
      </c>
      <c r="R15" s="16" t="e">
        <f t="shared" si="0"/>
        <v>#DIV/0!</v>
      </c>
      <c r="S15" s="16" t="e">
        <f t="shared" si="5"/>
        <v>#DIV/0!</v>
      </c>
      <c r="T15" s="16"/>
      <c r="U15" s="16">
        <f>T15/O4</f>
        <v>0</v>
      </c>
      <c r="V15" s="17">
        <f t="shared" si="6"/>
        <v>0</v>
      </c>
      <c r="W15"/>
      <c r="X15"/>
      <c r="Y15"/>
      <c r="Z15"/>
      <c r="AA15"/>
    </row>
    <row r="16" spans="1:27" ht="15" thickBot="1" x14ac:dyDescent="0.35">
      <c r="A16" s="28"/>
      <c r="B16" s="67"/>
      <c r="C16" s="67"/>
      <c r="D16" s="67"/>
      <c r="E16" s="67"/>
      <c r="F16" s="67"/>
      <c r="G16" s="67"/>
      <c r="H16" s="68"/>
      <c r="I16" s="68"/>
      <c r="J16" s="28"/>
      <c r="K16" s="28"/>
      <c r="L16" s="28"/>
      <c r="M16" s="24"/>
      <c r="N16" s="25"/>
      <c r="O16" s="25"/>
      <c r="P16" s="25">
        <f>N16-O16</f>
        <v>0</v>
      </c>
      <c r="Q16" s="25" t="e">
        <f>P16/P8</f>
        <v>#DIV/0!</v>
      </c>
      <c r="R16" s="25" t="e">
        <f t="shared" si="0"/>
        <v>#DIV/0!</v>
      </c>
      <c r="S16" s="25" t="e">
        <f>R16/R8</f>
        <v>#DIV/0!</v>
      </c>
      <c r="T16" s="25"/>
      <c r="U16" s="25"/>
      <c r="V16" s="26"/>
      <c r="W16"/>
      <c r="X16"/>
      <c r="Y16"/>
      <c r="Z16"/>
      <c r="AA16"/>
    </row>
    <row r="17" spans="2:38" ht="15" thickBot="1" x14ac:dyDescent="0.35">
      <c r="B17" s="67"/>
      <c r="C17" s="67"/>
      <c r="D17" s="67"/>
      <c r="E17" s="67"/>
      <c r="F17" s="67"/>
      <c r="G17" s="67"/>
      <c r="H17" s="68"/>
      <c r="I17" s="68"/>
    </row>
    <row r="18" spans="2:38" ht="15" thickBot="1" x14ac:dyDescent="0.35">
      <c r="B18" s="67"/>
      <c r="C18" s="67"/>
      <c r="D18" s="67"/>
      <c r="E18" s="67"/>
      <c r="F18" s="67"/>
      <c r="G18" s="67"/>
      <c r="H18" s="68"/>
      <c r="I18" s="68"/>
      <c r="M18" s="69" t="s">
        <v>33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C18" s="69" t="s">
        <v>36</v>
      </c>
      <c r="AD18" s="70"/>
      <c r="AE18" s="70"/>
      <c r="AF18" s="70"/>
      <c r="AG18" s="70"/>
      <c r="AH18" s="70"/>
      <c r="AI18" s="70"/>
      <c r="AJ18" s="70"/>
      <c r="AK18" s="70"/>
      <c r="AL18" s="71"/>
    </row>
    <row r="19" spans="2:38" ht="58.2" thickBot="1" x14ac:dyDescent="0.35">
      <c r="B19" s="67"/>
      <c r="C19" s="67"/>
      <c r="D19" s="67"/>
      <c r="E19" s="67"/>
      <c r="F19" s="67"/>
      <c r="G19" s="67"/>
      <c r="H19" s="68"/>
      <c r="I19" s="68"/>
      <c r="M19" s="11" t="s">
        <v>9</v>
      </c>
      <c r="N19" s="12" t="s">
        <v>11</v>
      </c>
      <c r="O19" s="12" t="s">
        <v>12</v>
      </c>
      <c r="P19" s="12" t="s">
        <v>15</v>
      </c>
      <c r="Q19" s="12" t="s">
        <v>16</v>
      </c>
      <c r="R19" s="12" t="s">
        <v>17</v>
      </c>
      <c r="S19" s="12" t="s">
        <v>18</v>
      </c>
      <c r="T19" s="12" t="s">
        <v>19</v>
      </c>
      <c r="U19" s="12" t="s">
        <v>20</v>
      </c>
      <c r="V19" s="12" t="s">
        <v>23</v>
      </c>
      <c r="W19" s="13" t="s">
        <v>52</v>
      </c>
      <c r="X19" s="43" t="s">
        <v>55</v>
      </c>
      <c r="Y19" s="59" t="s">
        <v>56</v>
      </c>
      <c r="Z19" s="59" t="s">
        <v>57</v>
      </c>
      <c r="AA19" s="59" t="s">
        <v>58</v>
      </c>
      <c r="AC19" s="11" t="s">
        <v>9</v>
      </c>
      <c r="AD19" s="12" t="s">
        <v>11</v>
      </c>
      <c r="AE19" s="12" t="s">
        <v>12</v>
      </c>
      <c r="AF19" s="12" t="s">
        <v>15</v>
      </c>
      <c r="AG19" s="12" t="s">
        <v>16</v>
      </c>
      <c r="AH19" s="12" t="s">
        <v>17</v>
      </c>
      <c r="AI19" s="12" t="s">
        <v>18</v>
      </c>
      <c r="AJ19" s="12" t="s">
        <v>19</v>
      </c>
      <c r="AK19" s="12" t="s">
        <v>20</v>
      </c>
      <c r="AL19" s="12" t="s">
        <v>23</v>
      </c>
    </row>
    <row r="20" spans="2:38" ht="15" thickBot="1" x14ac:dyDescent="0.35">
      <c r="B20" s="67"/>
      <c r="C20" s="67"/>
      <c r="D20" s="67"/>
      <c r="E20" s="67"/>
      <c r="F20" s="67"/>
      <c r="G20" s="67"/>
      <c r="H20" s="68"/>
      <c r="I20" s="68"/>
      <c r="M20" s="18">
        <v>79</v>
      </c>
      <c r="N20" s="19">
        <v>3.75568467716371</v>
      </c>
      <c r="O20" s="19">
        <v>8.7957827917412801E-2</v>
      </c>
      <c r="P20" s="19">
        <f>N20-O20</f>
        <v>3.6677268492462973</v>
      </c>
      <c r="Q20" s="19">
        <f>P20/P20</f>
        <v>1</v>
      </c>
      <c r="R20" s="19">
        <f>P20/Q20</f>
        <v>3.6677268492462973</v>
      </c>
      <c r="S20" s="19">
        <f>R20/R20</f>
        <v>1</v>
      </c>
      <c r="T20" s="19"/>
      <c r="U20" s="19"/>
      <c r="V20" s="20"/>
      <c r="W20" s="20"/>
      <c r="X20" s="20"/>
      <c r="Y20" s="20"/>
      <c r="Z20" s="20"/>
      <c r="AA20" s="20"/>
      <c r="AC20" s="18"/>
      <c r="AD20" s="25"/>
      <c r="AE20" s="25"/>
      <c r="AF20" s="19"/>
      <c r="AG20" s="19" t="e">
        <f>AF20/AF20</f>
        <v>#DIV/0!</v>
      </c>
      <c r="AH20" s="19" t="e">
        <f t="shared" ref="AH20" si="7">AF20/AG20</f>
        <v>#DIV/0!</v>
      </c>
      <c r="AI20" s="19" t="e">
        <f>AH20/AH20</f>
        <v>#DIV/0!</v>
      </c>
      <c r="AJ20" s="19"/>
      <c r="AK20" s="19"/>
      <c r="AL20" s="20"/>
    </row>
    <row r="21" spans="2:38" x14ac:dyDescent="0.3">
      <c r="B21" s="40"/>
      <c r="C21" s="67"/>
      <c r="D21" s="67"/>
      <c r="E21" s="40"/>
      <c r="F21" s="40"/>
      <c r="G21" s="67"/>
      <c r="H21" s="68"/>
      <c r="I21" s="68"/>
      <c r="M21" s="15">
        <v>80</v>
      </c>
      <c r="N21" s="16">
        <v>5.1350966857965199</v>
      </c>
      <c r="O21" s="16">
        <v>0.105930158290547</v>
      </c>
      <c r="P21" s="16">
        <f>N21-O21</f>
        <v>5.0291665275059731</v>
      </c>
      <c r="Q21" s="16">
        <f>Q24+(3*(Q20-Q24)/4)</f>
        <v>0.93584055043827785</v>
      </c>
      <c r="R21" s="16">
        <f>P21/Q21</f>
        <v>5.3739566266397487</v>
      </c>
      <c r="S21" s="16">
        <f>R21/$R$20</f>
        <v>1.4652008853233098</v>
      </c>
      <c r="T21" s="16">
        <v>-3.7424712643678202</v>
      </c>
      <c r="U21" s="16">
        <f>T21/$O$4</f>
        <v>-0.11695222701149438</v>
      </c>
      <c r="V21" s="17">
        <f>U21/0.33</f>
        <v>-0.35440068791361934</v>
      </c>
      <c r="W21" s="17">
        <v>14.373806971264299</v>
      </c>
      <c r="X21" s="17">
        <f>W21/Q21</f>
        <v>15.359247859619549</v>
      </c>
      <c r="Y21" s="17">
        <f>X21/$O$2</f>
        <v>23.998824780655543</v>
      </c>
      <c r="Z21" s="17">
        <f>X21/$F$4</f>
        <v>4.1876749526142634</v>
      </c>
      <c r="AA21" s="17" t="e">
        <f>Y21/$L$4</f>
        <v>#DIV/0!</v>
      </c>
      <c r="AC21" s="15"/>
      <c r="AD21" s="16"/>
      <c r="AE21" s="16"/>
      <c r="AF21" s="16"/>
      <c r="AG21" s="16" t="e">
        <f>AG24+(3*(AG20-AG24)/4)</f>
        <v>#DIV/0!</v>
      </c>
      <c r="AH21" s="16" t="e">
        <f>AF21/AG21</f>
        <v>#DIV/0!</v>
      </c>
      <c r="AI21" s="16" t="e">
        <f>AH21/$R$20</f>
        <v>#DIV/0!</v>
      </c>
      <c r="AJ21" s="16"/>
      <c r="AK21" s="16"/>
      <c r="AL21" s="17"/>
    </row>
    <row r="22" spans="2:38" x14ac:dyDescent="0.3">
      <c r="H22" s="27"/>
      <c r="I22" s="27"/>
      <c r="M22" s="15">
        <v>81</v>
      </c>
      <c r="N22" s="16">
        <v>4.8029815751777702</v>
      </c>
      <c r="O22" s="16">
        <v>0.10107795789203999</v>
      </c>
      <c r="P22" s="16">
        <f t="shared" ref="P22:P23" si="8">N22-O22</f>
        <v>4.7019036172857298</v>
      </c>
      <c r="Q22" s="16">
        <f>Q24+(2*(Q20-Q24)/4)</f>
        <v>0.8716811008765557</v>
      </c>
      <c r="R22" s="16">
        <f t="shared" ref="R22:R24" si="9">P22/Q22</f>
        <v>5.3940639673815713</v>
      </c>
      <c r="S22" s="16">
        <f>R22/$R$20</f>
        <v>1.4706831203883215</v>
      </c>
      <c r="T22" s="16">
        <v>-12.241923076923101</v>
      </c>
      <c r="U22" s="16">
        <f t="shared" ref="U22:U23" si="10">T22/$O$4</f>
        <v>-0.3825600961538469</v>
      </c>
      <c r="V22" s="17">
        <f>U22/0.33</f>
        <v>-1.1592730186480209</v>
      </c>
      <c r="W22" s="17">
        <v>37.772359980769203</v>
      </c>
      <c r="X22" s="17">
        <f>W22/Q22</f>
        <v>43.332773812332988</v>
      </c>
      <c r="Y22" s="17">
        <f t="shared" ref="Y22:Y23" si="11">X22/$O$2</f>
        <v>67.707459081770295</v>
      </c>
      <c r="Z22" s="17">
        <f>X22/$F$4</f>
        <v>11.814613135991218</v>
      </c>
      <c r="AA22" s="17" t="e">
        <f>Y22/$L$4</f>
        <v>#DIV/0!</v>
      </c>
      <c r="AC22" s="15"/>
      <c r="AD22" s="16"/>
      <c r="AE22" s="16"/>
      <c r="AF22" s="16"/>
      <c r="AG22" s="16" t="e">
        <f>AG24+(2*(AG20-AG24)/4)</f>
        <v>#DIV/0!</v>
      </c>
      <c r="AH22" s="16" t="e">
        <f>AF22/AG22</f>
        <v>#DIV/0!</v>
      </c>
      <c r="AI22" s="16" t="e">
        <f>AH22/$R$20</f>
        <v>#DIV/0!</v>
      </c>
      <c r="AJ22" s="16"/>
      <c r="AK22" s="16">
        <f>AJ22/O4</f>
        <v>0</v>
      </c>
      <c r="AL22" s="17"/>
    </row>
    <row r="23" spans="2:38" x14ac:dyDescent="0.3">
      <c r="H23" s="27"/>
      <c r="I23" s="27"/>
      <c r="M23" s="15">
        <v>82</v>
      </c>
      <c r="N23" s="16">
        <v>4.6864157938878801</v>
      </c>
      <c r="O23" s="16">
        <v>9.4080451970646697E-2</v>
      </c>
      <c r="P23" s="16">
        <f t="shared" si="8"/>
        <v>4.5923353419172335</v>
      </c>
      <c r="Q23" s="16">
        <f>Q24+(1*(Q20-Q24)/4)</f>
        <v>0.80752165131483367</v>
      </c>
      <c r="R23" s="16">
        <f t="shared" si="9"/>
        <v>5.6869501077027964</v>
      </c>
      <c r="S23" s="16">
        <f>R23/$R$20</f>
        <v>1.5505380693416253</v>
      </c>
      <c r="T23" s="16">
        <v>-25.202019230769299</v>
      </c>
      <c r="U23" s="16">
        <f t="shared" si="10"/>
        <v>-0.78756310096154059</v>
      </c>
      <c r="V23" s="17">
        <f>U23/0.33</f>
        <v>-2.3865548513986079</v>
      </c>
      <c r="W23" s="17">
        <v>66.106572538461506</v>
      </c>
      <c r="X23" s="17">
        <f>W23/Q23</f>
        <v>81.86352951753625</v>
      </c>
      <c r="Y23" s="17">
        <f t="shared" si="11"/>
        <v>127.91176487115038</v>
      </c>
      <c r="Z23" s="17">
        <f>X23/$F$4</f>
        <v>22.319963531187952</v>
      </c>
      <c r="AA23" s="17" t="e">
        <f>Y23/$L$4</f>
        <v>#DIV/0!</v>
      </c>
      <c r="AC23" s="15"/>
      <c r="AD23" s="16"/>
      <c r="AE23" s="16"/>
      <c r="AF23" s="16"/>
      <c r="AG23" s="16" t="e">
        <f>AG24+(1*(AG20-AG24)/4)</f>
        <v>#DIV/0!</v>
      </c>
      <c r="AH23" s="16" t="e">
        <f>AF23/AG23</f>
        <v>#DIV/0!</v>
      </c>
      <c r="AI23" s="16" t="e">
        <f>AH23/$R$20</f>
        <v>#DIV/0!</v>
      </c>
      <c r="AJ23" s="16"/>
      <c r="AK23" s="16">
        <f>AJ23/O4</f>
        <v>0</v>
      </c>
      <c r="AL23" s="17"/>
    </row>
    <row r="24" spans="2:38" x14ac:dyDescent="0.3">
      <c r="H24" s="27"/>
      <c r="I24" s="27"/>
      <c r="M24" s="21">
        <v>83</v>
      </c>
      <c r="N24" s="22">
        <v>2.8008331110867202</v>
      </c>
      <c r="O24" s="22">
        <v>7.4383605001990094E-2</v>
      </c>
      <c r="P24" s="22">
        <f>N24-O24</f>
        <v>2.7264495060847302</v>
      </c>
      <c r="Q24" s="22">
        <f>P24/P20</f>
        <v>0.74336220175311152</v>
      </c>
      <c r="R24" s="22">
        <f t="shared" si="9"/>
        <v>3.6677268492462973</v>
      </c>
      <c r="S24" s="22"/>
      <c r="T24" s="22"/>
      <c r="U24" s="22"/>
      <c r="V24" s="23"/>
      <c r="W24" s="23"/>
      <c r="X24" s="23"/>
      <c r="Y24" s="23"/>
      <c r="Z24" s="23"/>
      <c r="AA24" s="23"/>
      <c r="AC24" s="21"/>
      <c r="AD24" s="22"/>
      <c r="AE24" s="22"/>
      <c r="AF24" s="22"/>
      <c r="AG24" s="22" t="e">
        <f>AF24/AF20</f>
        <v>#DIV/0!</v>
      </c>
      <c r="AH24" s="22" t="e">
        <f>AF24/AG24</f>
        <v>#DIV/0!</v>
      </c>
      <c r="AI24" s="22" t="e">
        <f>AH24/AH20</f>
        <v>#DIV/0!</v>
      </c>
      <c r="AJ24" s="22"/>
      <c r="AK24" s="22"/>
      <c r="AL24" s="23"/>
    </row>
    <row r="25" spans="2:38" x14ac:dyDescent="0.3">
      <c r="H25" s="27"/>
      <c r="I25" s="27"/>
      <c r="M25" s="15">
        <v>84</v>
      </c>
      <c r="N25" s="16">
        <v>4.2081837713169197</v>
      </c>
      <c r="O25" s="16">
        <v>9.0629942822885404E-2</v>
      </c>
      <c r="P25" s="16">
        <f t="shared" ref="P25:P27" si="12">N25-O25</f>
        <v>4.1175538284940343</v>
      </c>
      <c r="Q25" s="16">
        <f>Q28+(3*(Q24-Q28)/4)</f>
        <v>0.73505593303505146</v>
      </c>
      <c r="R25" s="16">
        <f>P25/Q25</f>
        <v>5.6016877674772632</v>
      </c>
      <c r="S25" s="16">
        <f>R25/$R$20</f>
        <v>1.5272914253765617</v>
      </c>
      <c r="T25" s="16">
        <v>-6.2678070175438503</v>
      </c>
      <c r="U25" s="16">
        <f t="shared" ref="U25:U26" si="13">T25/$O$4</f>
        <v>-0.19586896929824532</v>
      </c>
      <c r="V25" s="17">
        <f>U25/0.33</f>
        <v>-0.593542331206804</v>
      </c>
      <c r="W25" s="17">
        <v>17.2666432149123</v>
      </c>
      <c r="X25" s="17">
        <f>W25/Q25</f>
        <v>23.490243992206416</v>
      </c>
      <c r="Y25" s="17">
        <f>X25/$O$2</f>
        <v>36.703506237822523</v>
      </c>
      <c r="Z25" s="17">
        <f>X25/$F$4</f>
        <v>6.4045783554011289</v>
      </c>
      <c r="AA25" s="17" t="e">
        <f>Y25/$L$4</f>
        <v>#DIV/0!</v>
      </c>
      <c r="AC25" s="15"/>
      <c r="AD25" s="16"/>
      <c r="AE25" s="16"/>
      <c r="AF25" s="16"/>
      <c r="AG25" s="16" t="e">
        <f>AG27+(2*(AG24-AG27)/3)</f>
        <v>#DIV/0!</v>
      </c>
      <c r="AH25" s="16" t="e">
        <f>AF25/AG25</f>
        <v>#DIV/0!</v>
      </c>
      <c r="AI25" s="16" t="e">
        <f>AH25/AH20</f>
        <v>#DIV/0!</v>
      </c>
      <c r="AJ25" s="16"/>
      <c r="AK25" s="16">
        <f>AJ25/O4</f>
        <v>0</v>
      </c>
      <c r="AL25" s="17"/>
    </row>
    <row r="26" spans="2:38" x14ac:dyDescent="0.3">
      <c r="H26" s="27"/>
      <c r="I26" s="27"/>
      <c r="M26" s="15">
        <v>85</v>
      </c>
      <c r="N26" s="16">
        <v>4.2914507767781203</v>
      </c>
      <c r="O26" s="16">
        <v>6.9779774507960093E-2</v>
      </c>
      <c r="P26" s="16">
        <f t="shared" si="12"/>
        <v>4.2216710022701598</v>
      </c>
      <c r="Q26" s="16">
        <f>Q28+(2*(Q24-Q28)/4)</f>
        <v>0.7267496643169914</v>
      </c>
      <c r="R26" s="16">
        <f t="shared" ref="R26:R28" si="14">P26/Q26</f>
        <v>5.8089755104843981</v>
      </c>
      <c r="S26" s="16">
        <f>R26/$R$20</f>
        <v>1.5838081049242034</v>
      </c>
      <c r="T26" s="16">
        <v>-18.397368421052601</v>
      </c>
      <c r="U26" s="16">
        <f t="shared" si="13"/>
        <v>-0.57491776315789378</v>
      </c>
      <c r="V26" s="17">
        <f>U26/0.33</f>
        <v>-1.7421750398724054</v>
      </c>
      <c r="W26" s="17">
        <v>44.289524085526303</v>
      </c>
      <c r="X26" s="17">
        <f>W26/Q26</f>
        <v>60.94192575534268</v>
      </c>
      <c r="Y26" s="17">
        <f t="shared" ref="Y26:Y27" si="15">X26/$O$2</f>
        <v>95.22175899272294</v>
      </c>
      <c r="Z26" s="17">
        <f>X26/$F$4</f>
        <v>16.615720924764609</v>
      </c>
      <c r="AA26" s="17" t="e">
        <f>Y26/$L$4</f>
        <v>#DIV/0!</v>
      </c>
      <c r="AC26" s="15"/>
      <c r="AD26" s="16"/>
      <c r="AE26" s="16"/>
      <c r="AF26" s="16"/>
      <c r="AG26" s="16" t="e">
        <f>AG27+(1*(AG24-AG27)/3)</f>
        <v>#DIV/0!</v>
      </c>
      <c r="AH26" s="16" t="e">
        <f t="shared" ref="AH26" si="16">AF26/AG26</f>
        <v>#DIV/0!</v>
      </c>
      <c r="AI26" s="16" t="e">
        <f>AH26/AH20</f>
        <v>#DIV/0!</v>
      </c>
      <c r="AJ26" s="16"/>
      <c r="AK26" s="16">
        <f>AJ26/O4</f>
        <v>0</v>
      </c>
      <c r="AL26" s="17"/>
    </row>
    <row r="27" spans="2:38" x14ac:dyDescent="0.3">
      <c r="M27" s="15">
        <v>86</v>
      </c>
      <c r="N27" s="16">
        <v>4.4278852592550004</v>
      </c>
      <c r="O27" s="16">
        <v>6.8609126501492507E-2</v>
      </c>
      <c r="P27" s="16">
        <f t="shared" si="12"/>
        <v>4.3592761327535081</v>
      </c>
      <c r="Q27" s="16">
        <f>Q28+(1*(Q24-Q28)/4)</f>
        <v>0.71844339559893133</v>
      </c>
      <c r="R27" s="16">
        <f t="shared" si="14"/>
        <v>6.0676681829880161</v>
      </c>
      <c r="S27" s="16">
        <f>R27/$R$20</f>
        <v>1.6543402582542091</v>
      </c>
      <c r="T27" s="16">
        <v>-33.974210526315602</v>
      </c>
      <c r="U27" s="16">
        <f>T27/$O$4</f>
        <v>-1.0616940789473626</v>
      </c>
      <c r="V27" s="17">
        <f>U27/0.33</f>
        <v>-3.2172547846889774</v>
      </c>
      <c r="W27" s="17">
        <v>83.934506960526306</v>
      </c>
      <c r="X27" s="17">
        <f>W27/Q27</f>
        <v>116.82828107919927</v>
      </c>
      <c r="Y27" s="17">
        <f t="shared" si="15"/>
        <v>182.54418918624887</v>
      </c>
      <c r="Z27" s="17">
        <f>X27/$F$4</f>
        <v>31.853048463302823</v>
      </c>
      <c r="AA27" s="17" t="e">
        <f>Y27/$L$4</f>
        <v>#DIV/0!</v>
      </c>
      <c r="AC27" s="21"/>
      <c r="AD27" s="22"/>
      <c r="AE27" s="22"/>
      <c r="AF27" s="22"/>
      <c r="AG27" s="22" t="e">
        <f>AF27/AF23</f>
        <v>#DIV/0!</v>
      </c>
      <c r="AH27" s="22" t="e">
        <f>AF27/AG27</f>
        <v>#DIV/0!</v>
      </c>
      <c r="AI27" s="22"/>
      <c r="AJ27" s="22"/>
      <c r="AK27" s="22"/>
      <c r="AL27" s="23"/>
    </row>
    <row r="28" spans="2:38" ht="15" thickBot="1" x14ac:dyDescent="0.35">
      <c r="M28" s="24">
        <v>87</v>
      </c>
      <c r="N28" s="25">
        <v>2.6813395447548598</v>
      </c>
      <c r="O28" s="25">
        <v>7.67505378472636E-2</v>
      </c>
      <c r="P28" s="25">
        <f>N28-O28</f>
        <v>2.6045890069075961</v>
      </c>
      <c r="Q28" s="25">
        <f>P28/P20</f>
        <v>0.71013712688087127</v>
      </c>
      <c r="R28" s="25">
        <f t="shared" si="14"/>
        <v>3.6677268492462973</v>
      </c>
      <c r="S28" s="25">
        <f>R28/R20</f>
        <v>1</v>
      </c>
      <c r="T28" s="25"/>
      <c r="U28" s="25"/>
      <c r="V28" s="26"/>
      <c r="W28" s="26"/>
      <c r="X28" s="26"/>
      <c r="Y28" s="26"/>
      <c r="Z28" s="26"/>
      <c r="AA28" s="26"/>
      <c r="AC28" s="15"/>
      <c r="AD28" s="16"/>
      <c r="AE28" s="16"/>
      <c r="AF28" s="16"/>
      <c r="AG28" s="16" t="e">
        <f>AG30+(2*(AG27-AG30)/3)</f>
        <v>#DIV/0!</v>
      </c>
      <c r="AH28" s="16" t="e">
        <f>AF28/AG28</f>
        <v>#DIV/0!</v>
      </c>
      <c r="AI28" s="16" t="e">
        <f>AH28/AH20</f>
        <v>#DIV/0!</v>
      </c>
      <c r="AJ28" s="16"/>
      <c r="AK28" s="16">
        <f>AJ28/O4</f>
        <v>0</v>
      </c>
      <c r="AL28" s="17"/>
    </row>
    <row r="29" spans="2:38" x14ac:dyDescent="0.3"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C29" s="15"/>
      <c r="AD29" s="16"/>
      <c r="AE29" s="16"/>
      <c r="AF29" s="16"/>
      <c r="AG29" s="16" t="e">
        <f>AG30+(1*(AG27-AG30)/3)</f>
        <v>#DIV/0!</v>
      </c>
      <c r="AH29" s="16" t="e">
        <f t="shared" ref="AH29" si="17">AF29/AG29</f>
        <v>#DIV/0!</v>
      </c>
      <c r="AI29" s="16" t="e">
        <f>AH29/AH20</f>
        <v>#DIV/0!</v>
      </c>
      <c r="AJ29" s="16"/>
      <c r="AK29" s="16">
        <f>AJ29/O4</f>
        <v>0</v>
      </c>
      <c r="AL29" s="17"/>
    </row>
    <row r="30" spans="2:38" x14ac:dyDescent="0.3">
      <c r="H30"/>
      <c r="I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C30" s="21"/>
      <c r="AD30" s="22"/>
      <c r="AE30" s="22"/>
      <c r="AF30" s="22"/>
      <c r="AG30" s="22" t="e">
        <f>AF30/AF26</f>
        <v>#DIV/0!</v>
      </c>
      <c r="AH30" s="22" t="e">
        <f>AF30/AG30</f>
        <v>#DIV/0!</v>
      </c>
      <c r="AI30" s="22"/>
      <c r="AJ30" s="22"/>
      <c r="AK30" s="22"/>
      <c r="AL30" s="23"/>
    </row>
    <row r="31" spans="2:38" x14ac:dyDescent="0.3">
      <c r="H31"/>
      <c r="I31"/>
    </row>
    <row r="32" spans="2:38" ht="15" thickBot="1" x14ac:dyDescent="0.35"/>
    <row r="33" spans="2:9" ht="15" thickBot="1" x14ac:dyDescent="0.35">
      <c r="B33" s="69" t="s">
        <v>37</v>
      </c>
      <c r="C33" s="70"/>
      <c r="D33" s="70"/>
      <c r="E33" s="70"/>
      <c r="F33" s="70"/>
      <c r="G33" s="70"/>
      <c r="H33" s="70"/>
      <c r="I33" s="71"/>
    </row>
    <row r="34" spans="2:9" ht="29.4" thickBot="1" x14ac:dyDescent="0.35">
      <c r="B34" s="11" t="s">
        <v>9</v>
      </c>
      <c r="C34" s="12" t="s">
        <v>10</v>
      </c>
      <c r="D34" s="12" t="s">
        <v>22</v>
      </c>
      <c r="E34" s="12" t="s">
        <v>11</v>
      </c>
      <c r="F34" s="12" t="s">
        <v>12</v>
      </c>
      <c r="G34" s="13" t="s">
        <v>15</v>
      </c>
      <c r="H34" s="12" t="s">
        <v>30</v>
      </c>
      <c r="I34" s="13" t="s">
        <v>31</v>
      </c>
    </row>
    <row r="35" spans="2:9" ht="15" thickBot="1" x14ac:dyDescent="0.35">
      <c r="G35" s="1">
        <f>E35-F35</f>
        <v>0</v>
      </c>
    </row>
    <row r="36" spans="2:9" ht="15" thickBot="1" x14ac:dyDescent="0.35">
      <c r="B36" s="69" t="s">
        <v>28</v>
      </c>
      <c r="C36" s="70"/>
      <c r="D36" s="70"/>
      <c r="E36" s="70"/>
      <c r="F36" s="70"/>
      <c r="G36" s="71"/>
    </row>
    <row r="37" spans="2:9" ht="29.4" thickBot="1" x14ac:dyDescent="0.35">
      <c r="B37" s="11" t="s">
        <v>9</v>
      </c>
      <c r="C37" s="12" t="s">
        <v>10</v>
      </c>
      <c r="D37" s="12" t="s">
        <v>22</v>
      </c>
      <c r="E37" s="12" t="s">
        <v>11</v>
      </c>
      <c r="F37" s="12" t="s">
        <v>12</v>
      </c>
      <c r="G37" s="13" t="s">
        <v>15</v>
      </c>
    </row>
    <row r="38" spans="2:9" x14ac:dyDescent="0.3">
      <c r="E38" s="19"/>
      <c r="F38" s="19"/>
      <c r="G38" s="1">
        <f>E38-F38</f>
        <v>0</v>
      </c>
    </row>
  </sheetData>
  <mergeCells count="6">
    <mergeCell ref="B36:G36"/>
    <mergeCell ref="B6:K6"/>
    <mergeCell ref="M6:V6"/>
    <mergeCell ref="M18:AA18"/>
    <mergeCell ref="AC18:AL18"/>
    <mergeCell ref="B33:I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Pooled</vt:lpstr>
      <vt:lpstr>R2 (171121)</vt:lpstr>
      <vt:lpstr>R4 (01122021)</vt:lpstr>
      <vt:lpstr>R5 (07122021)</vt:lpstr>
      <vt:lpstr>R6 (08122021)</vt:lpstr>
      <vt:lpstr>R8 (27042022)</vt:lpstr>
      <vt:lpstr>R9 (03052022)</vt:lpstr>
      <vt:lpstr>R12 (11052022)</vt:lpstr>
      <vt:lpstr>W4 (16022023)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1035489</dc:creator>
  <cp:lastModifiedBy>1035489</cp:lastModifiedBy>
  <dcterms:created xsi:type="dcterms:W3CDTF">2021-11-18T11:45:28Z</dcterms:created>
  <dcterms:modified xsi:type="dcterms:W3CDTF">2023-08-21T09:00:06Z</dcterms:modified>
</cp:coreProperties>
</file>