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35489\Documents\(2022) Mouse Modelling\Muscle Function Data\Active-Passive\"/>
    </mc:Choice>
  </mc:AlternateContent>
  <bookViews>
    <workbookView xWindow="0" yWindow="504" windowWidth="23040" windowHeight="8688"/>
  </bookViews>
  <sheets>
    <sheet name="Master Sheet" sheetId="34" r:id="rId1"/>
    <sheet name="EDL7 - 28112022" sheetId="33" r:id="rId2"/>
    <sheet name="EDL8 - 29112022" sheetId="37" r:id="rId3"/>
    <sheet name="EDL9 - 30112022" sheetId="38" r:id="rId4"/>
    <sheet name="SOL10 - 01122022" sheetId="40" r:id="rId5"/>
    <sheet name="EDL10 - 01122022" sheetId="39" r:id="rId6"/>
    <sheet name="SOL11 - 02122022" sheetId="41" r:id="rId7"/>
    <sheet name="SOL14 - 24012023" sheetId="42" r:id="rId8"/>
    <sheet name="EDL15-25012023" sheetId="43" r:id="rId9"/>
    <sheet name="SOL16 - 26012023" sheetId="44" r:id="rId10"/>
    <sheet name="SOL17 - 27012023" sheetId="45" r:id="rId11"/>
    <sheet name="Pooled" sheetId="36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" i="34" l="1"/>
  <c r="K7" i="34"/>
  <c r="G7" i="34"/>
  <c r="F7" i="34"/>
  <c r="D7" i="34"/>
  <c r="C7" i="34"/>
  <c r="L6" i="34"/>
  <c r="K6" i="34"/>
  <c r="G6" i="34"/>
  <c r="F6" i="34"/>
  <c r="D6" i="34"/>
  <c r="C6" i="34"/>
  <c r="L27" i="34"/>
  <c r="K27" i="34"/>
  <c r="G27" i="34"/>
  <c r="F27" i="34"/>
  <c r="D27" i="34"/>
  <c r="C27" i="34"/>
  <c r="L5" i="34"/>
  <c r="K5" i="34"/>
  <c r="G5" i="34"/>
  <c r="F5" i="34"/>
  <c r="D5" i="34"/>
  <c r="C5" i="34"/>
  <c r="L4" i="34"/>
  <c r="K4" i="34"/>
  <c r="G4" i="34"/>
  <c r="F4" i="34"/>
  <c r="D4" i="34"/>
  <c r="C4" i="34"/>
  <c r="L26" i="34"/>
  <c r="K26" i="34"/>
  <c r="G26" i="34"/>
  <c r="F26" i="34"/>
  <c r="D26" i="34"/>
  <c r="C26" i="34"/>
  <c r="L3" i="34"/>
  <c r="K3" i="34"/>
  <c r="G3" i="34"/>
  <c r="F3" i="34"/>
  <c r="D3" i="34"/>
  <c r="C3" i="34"/>
  <c r="L25" i="34"/>
  <c r="K25" i="34"/>
  <c r="G25" i="34"/>
  <c r="F25" i="34"/>
  <c r="D25" i="34"/>
  <c r="C25" i="34"/>
  <c r="L24" i="34"/>
  <c r="K24" i="34"/>
  <c r="G24" i="34"/>
  <c r="F24" i="34"/>
  <c r="D24" i="34"/>
  <c r="C24" i="34"/>
  <c r="C23" i="34"/>
  <c r="U39" i="34"/>
  <c r="U40" i="34" s="1"/>
  <c r="T39" i="34"/>
  <c r="T40" i="34" s="1"/>
  <c r="S39" i="34"/>
  <c r="S40" i="34" s="1"/>
  <c r="R39" i="34"/>
  <c r="R40" i="34" s="1"/>
  <c r="U38" i="34"/>
  <c r="T38" i="34"/>
  <c r="S38" i="34"/>
  <c r="R38" i="34"/>
  <c r="U19" i="34"/>
  <c r="U20" i="34" s="1"/>
  <c r="T19" i="34"/>
  <c r="T20" i="34" s="1"/>
  <c r="S19" i="34"/>
  <c r="S20" i="34" s="1"/>
  <c r="R19" i="34"/>
  <c r="R20" i="34" s="1"/>
  <c r="U18" i="34"/>
  <c r="T18" i="34"/>
  <c r="S18" i="34"/>
  <c r="R18" i="34"/>
  <c r="L23" i="34"/>
  <c r="K23" i="34"/>
  <c r="G23" i="34"/>
  <c r="F23" i="34"/>
  <c r="D23" i="34"/>
  <c r="U15" i="45" l="1"/>
  <c r="T27" i="45"/>
  <c r="Y27" i="45"/>
  <c r="Z27" i="45" s="1"/>
  <c r="Y27" i="44"/>
  <c r="Z27" i="44" s="1"/>
  <c r="T27" i="44"/>
  <c r="U32" i="42"/>
  <c r="U31" i="42"/>
  <c r="T40" i="42"/>
  <c r="Y39" i="42"/>
  <c r="Z39" i="42" s="1"/>
  <c r="T39" i="42"/>
  <c r="Y38" i="42"/>
  <c r="Z38" i="42" s="1"/>
  <c r="T38" i="42"/>
  <c r="Y37" i="42"/>
  <c r="Z37" i="42" s="1"/>
  <c r="T37" i="42"/>
  <c r="T36" i="42"/>
  <c r="Y35" i="42"/>
  <c r="Z35" i="42" s="1"/>
  <c r="T35" i="42"/>
  <c r="Y34" i="42"/>
  <c r="Z34" i="42" s="1"/>
  <c r="T34" i="42"/>
  <c r="Y33" i="42"/>
  <c r="Z33" i="42" s="1"/>
  <c r="T33" i="42"/>
  <c r="T32" i="42"/>
  <c r="T31" i="42"/>
  <c r="Y30" i="42"/>
  <c r="Z30" i="42" s="1"/>
  <c r="T30" i="42"/>
  <c r="Y29" i="42"/>
  <c r="Z29" i="42" s="1"/>
  <c r="T29" i="42"/>
  <c r="Y28" i="42"/>
  <c r="Z28" i="42" s="1"/>
  <c r="T28" i="42"/>
  <c r="T27" i="42"/>
  <c r="U27" i="42" s="1"/>
  <c r="U30" i="42" s="1"/>
  <c r="T13" i="42"/>
  <c r="T14" i="42"/>
  <c r="Y14" i="42"/>
  <c r="Z14" i="42" s="1"/>
  <c r="T15" i="42"/>
  <c r="Y15" i="42"/>
  <c r="Z15" i="42" s="1"/>
  <c r="T16" i="42"/>
  <c r="Y16" i="42"/>
  <c r="Z16" i="42" s="1"/>
  <c r="T17" i="42"/>
  <c r="T18" i="42"/>
  <c r="Y18" i="42"/>
  <c r="Z18" i="42" s="1"/>
  <c r="T19" i="42"/>
  <c r="Y19" i="42"/>
  <c r="Z19" i="42" s="1"/>
  <c r="T20" i="42"/>
  <c r="Y20" i="42"/>
  <c r="Z20" i="42" s="1"/>
  <c r="T21" i="42"/>
  <c r="G28" i="43"/>
  <c r="G24" i="43"/>
  <c r="C4" i="43" s="1"/>
  <c r="G28" i="45"/>
  <c r="G24" i="45"/>
  <c r="G28" i="44"/>
  <c r="G24" i="44"/>
  <c r="C4" i="44" s="1"/>
  <c r="F4" i="42"/>
  <c r="C4" i="42"/>
  <c r="G28" i="42"/>
  <c r="G24" i="42"/>
  <c r="T29" i="45"/>
  <c r="U29" i="45" s="1"/>
  <c r="Y28" i="45"/>
  <c r="Z28" i="45" s="1"/>
  <c r="T28" i="45"/>
  <c r="F4" i="45"/>
  <c r="Y26" i="45"/>
  <c r="Z26" i="45" s="1"/>
  <c r="T26" i="45"/>
  <c r="T25" i="45"/>
  <c r="U25" i="45" s="1"/>
  <c r="U24" i="45" s="1"/>
  <c r="Y24" i="45"/>
  <c r="Z24" i="45" s="1"/>
  <c r="T24" i="45"/>
  <c r="Y23" i="45"/>
  <c r="Z23" i="45" s="1"/>
  <c r="T23" i="45"/>
  <c r="Y22" i="45"/>
  <c r="Z22" i="45" s="1"/>
  <c r="T22" i="45"/>
  <c r="U21" i="45"/>
  <c r="T21" i="45"/>
  <c r="G18" i="45"/>
  <c r="J17" i="45"/>
  <c r="K17" i="45" s="1"/>
  <c r="G17" i="45"/>
  <c r="T16" i="45"/>
  <c r="G16" i="45"/>
  <c r="I16" i="45" s="1"/>
  <c r="Y15" i="45"/>
  <c r="Z15" i="45" s="1"/>
  <c r="T15" i="45"/>
  <c r="I15" i="45"/>
  <c r="G15" i="45"/>
  <c r="Z14" i="45"/>
  <c r="Y14" i="45"/>
  <c r="T14" i="45"/>
  <c r="K14" i="45"/>
  <c r="J14" i="45"/>
  <c r="G14" i="45"/>
  <c r="I14" i="45" s="1"/>
  <c r="Y13" i="45"/>
  <c r="Z13" i="45" s="1"/>
  <c r="T13" i="45"/>
  <c r="K13" i="45"/>
  <c r="J13" i="45"/>
  <c r="J15" i="45" s="1"/>
  <c r="K15" i="45" s="1"/>
  <c r="I13" i="45"/>
  <c r="G13" i="45"/>
  <c r="H14" i="45" s="1"/>
  <c r="T12" i="45"/>
  <c r="J12" i="45"/>
  <c r="K12" i="45" s="1"/>
  <c r="H12" i="45"/>
  <c r="G12" i="45"/>
  <c r="Y11" i="45"/>
  <c r="Z11" i="45" s="1"/>
  <c r="T11" i="45"/>
  <c r="J11" i="45"/>
  <c r="K11" i="45" s="1"/>
  <c r="H11" i="45"/>
  <c r="G11" i="45"/>
  <c r="I11" i="45" s="1"/>
  <c r="Y10" i="45"/>
  <c r="Z10" i="45" s="1"/>
  <c r="T10" i="45"/>
  <c r="J10" i="45"/>
  <c r="K10" i="45" s="1"/>
  <c r="G10" i="45"/>
  <c r="I10" i="45" s="1"/>
  <c r="Y9" i="45"/>
  <c r="Z9" i="45" s="1"/>
  <c r="T9" i="45"/>
  <c r="J9" i="45"/>
  <c r="K9" i="45" s="1"/>
  <c r="H9" i="45"/>
  <c r="G9" i="45"/>
  <c r="I9" i="45" s="1"/>
  <c r="T8" i="45"/>
  <c r="K8" i="45"/>
  <c r="J8" i="45"/>
  <c r="I8" i="45"/>
  <c r="G8" i="45"/>
  <c r="C4" i="45"/>
  <c r="T29" i="44"/>
  <c r="Y28" i="44"/>
  <c r="Z28" i="44" s="1"/>
  <c r="T28" i="44"/>
  <c r="Y26" i="44"/>
  <c r="Z26" i="44" s="1"/>
  <c r="T26" i="44"/>
  <c r="T25" i="44"/>
  <c r="Y24" i="44"/>
  <c r="Z24" i="44" s="1"/>
  <c r="T24" i="44"/>
  <c r="Y23" i="44"/>
  <c r="Z23" i="44" s="1"/>
  <c r="T23" i="44"/>
  <c r="Y22" i="44"/>
  <c r="Z22" i="44" s="1"/>
  <c r="T22" i="44"/>
  <c r="T21" i="44"/>
  <c r="U21" i="44" s="1"/>
  <c r="V21" i="44" s="1"/>
  <c r="W21" i="44" s="1"/>
  <c r="G18" i="44"/>
  <c r="I18" i="44" s="1"/>
  <c r="G17" i="44"/>
  <c r="T16" i="44"/>
  <c r="J16" i="44"/>
  <c r="K16" i="44" s="1"/>
  <c r="G16" i="44"/>
  <c r="I16" i="44" s="1"/>
  <c r="Y15" i="44"/>
  <c r="Z15" i="44" s="1"/>
  <c r="T15" i="44"/>
  <c r="J15" i="44"/>
  <c r="K15" i="44" s="1"/>
  <c r="G15" i="44"/>
  <c r="I15" i="44" s="1"/>
  <c r="Y14" i="44"/>
  <c r="Z14" i="44" s="1"/>
  <c r="T14" i="44"/>
  <c r="J14" i="44"/>
  <c r="K14" i="44" s="1"/>
  <c r="I14" i="44"/>
  <c r="H14" i="44"/>
  <c r="G14" i="44"/>
  <c r="Y13" i="44"/>
  <c r="Z13" i="44" s="1"/>
  <c r="T13" i="44"/>
  <c r="J13" i="44"/>
  <c r="J17" i="44" s="1"/>
  <c r="K17" i="44" s="1"/>
  <c r="G13" i="44"/>
  <c r="H9" i="44" s="1"/>
  <c r="T12" i="44"/>
  <c r="U12" i="44" s="1"/>
  <c r="V12" i="44" s="1"/>
  <c r="J12" i="44"/>
  <c r="K12" i="44" s="1"/>
  <c r="G12" i="44"/>
  <c r="I12" i="44" s="1"/>
  <c r="Y11" i="44"/>
  <c r="Z11" i="44" s="1"/>
  <c r="T11" i="44"/>
  <c r="G11" i="44"/>
  <c r="I11" i="44" s="1"/>
  <c r="Y10" i="44"/>
  <c r="Z10" i="44" s="1"/>
  <c r="T10" i="44"/>
  <c r="I10" i="44"/>
  <c r="G10" i="44"/>
  <c r="Y9" i="44"/>
  <c r="Z9" i="44" s="1"/>
  <c r="T9" i="44"/>
  <c r="J9" i="44"/>
  <c r="K9" i="44" s="1"/>
  <c r="I9" i="44"/>
  <c r="G9" i="44"/>
  <c r="T8" i="44"/>
  <c r="J8" i="44"/>
  <c r="K8" i="44" s="1"/>
  <c r="H8" i="44"/>
  <c r="G8" i="44"/>
  <c r="I8" i="44" s="1"/>
  <c r="F4" i="44"/>
  <c r="T28" i="43"/>
  <c r="F4" i="43"/>
  <c r="Y27" i="43"/>
  <c r="Z27" i="43" s="1"/>
  <c r="T27" i="43"/>
  <c r="Y26" i="43"/>
  <c r="Z26" i="43" s="1"/>
  <c r="T26" i="43"/>
  <c r="Y25" i="43"/>
  <c r="Z25" i="43" s="1"/>
  <c r="T25" i="43"/>
  <c r="T24" i="43"/>
  <c r="U24" i="43" s="1"/>
  <c r="Y23" i="43"/>
  <c r="Z23" i="43" s="1"/>
  <c r="T23" i="43"/>
  <c r="Y22" i="43"/>
  <c r="Z22" i="43" s="1"/>
  <c r="T22" i="43"/>
  <c r="Y21" i="43"/>
  <c r="Z21" i="43" s="1"/>
  <c r="T21" i="43"/>
  <c r="T20" i="43"/>
  <c r="U20" i="43" s="1"/>
  <c r="V20" i="43" s="1"/>
  <c r="W20" i="43" s="1"/>
  <c r="I18" i="43"/>
  <c r="H18" i="43"/>
  <c r="G18" i="43"/>
  <c r="G17" i="43"/>
  <c r="I17" i="43" s="1"/>
  <c r="T16" i="43"/>
  <c r="G16" i="43"/>
  <c r="I16" i="43" s="1"/>
  <c r="Y15" i="43"/>
  <c r="Z15" i="43" s="1"/>
  <c r="T15" i="43"/>
  <c r="G15" i="43"/>
  <c r="I15" i="43" s="1"/>
  <c r="Y14" i="43"/>
  <c r="Z14" i="43" s="1"/>
  <c r="T14" i="43"/>
  <c r="J14" i="43"/>
  <c r="K14" i="43" s="1"/>
  <c r="G14" i="43"/>
  <c r="I14" i="43" s="1"/>
  <c r="Y13" i="43"/>
  <c r="Z13" i="43" s="1"/>
  <c r="T13" i="43"/>
  <c r="K13" i="43"/>
  <c r="J13" i="43"/>
  <c r="J17" i="43" s="1"/>
  <c r="K17" i="43" s="1"/>
  <c r="I13" i="43"/>
  <c r="G13" i="43"/>
  <c r="H13" i="43" s="1"/>
  <c r="T12" i="43"/>
  <c r="J12" i="43"/>
  <c r="K12" i="43" s="1"/>
  <c r="H12" i="43"/>
  <c r="G12" i="43"/>
  <c r="I12" i="43" s="1"/>
  <c r="Y11" i="43"/>
  <c r="Z11" i="43" s="1"/>
  <c r="T11" i="43"/>
  <c r="K11" i="43"/>
  <c r="J11" i="43"/>
  <c r="I11" i="43"/>
  <c r="H11" i="43"/>
  <c r="G11" i="43"/>
  <c r="Y10" i="43"/>
  <c r="Z10" i="43" s="1"/>
  <c r="T10" i="43"/>
  <c r="J10" i="43"/>
  <c r="K10" i="43" s="1"/>
  <c r="I10" i="43"/>
  <c r="H10" i="43"/>
  <c r="G10" i="43"/>
  <c r="Y9" i="43"/>
  <c r="Z9" i="43" s="1"/>
  <c r="T9" i="43"/>
  <c r="J9" i="43"/>
  <c r="K9" i="43" s="1"/>
  <c r="H9" i="43"/>
  <c r="G9" i="43"/>
  <c r="I9" i="43" s="1"/>
  <c r="T8" i="43"/>
  <c r="J8" i="43"/>
  <c r="K8" i="43" s="1"/>
  <c r="I8" i="43"/>
  <c r="H8" i="43"/>
  <c r="G8" i="43"/>
  <c r="G18" i="42"/>
  <c r="I18" i="42" s="1"/>
  <c r="K17" i="42"/>
  <c r="J17" i="42"/>
  <c r="I17" i="42"/>
  <c r="G17" i="42"/>
  <c r="J16" i="42"/>
  <c r="K16" i="42" s="1"/>
  <c r="G16" i="42"/>
  <c r="J15" i="42"/>
  <c r="K15" i="42" s="1"/>
  <c r="I15" i="42"/>
  <c r="H15" i="42"/>
  <c r="G15" i="42"/>
  <c r="J14" i="42"/>
  <c r="K14" i="42" s="1"/>
  <c r="H14" i="42"/>
  <c r="G14" i="42"/>
  <c r="I14" i="42" s="1"/>
  <c r="J13" i="42"/>
  <c r="K13" i="42" s="1"/>
  <c r="G13" i="42"/>
  <c r="H17" i="42" s="1"/>
  <c r="T12" i="42"/>
  <c r="H12" i="42"/>
  <c r="G12" i="42"/>
  <c r="I12" i="42" s="1"/>
  <c r="Y11" i="42"/>
  <c r="Z11" i="42" s="1"/>
  <c r="T11" i="42"/>
  <c r="G11" i="42"/>
  <c r="I11" i="42" s="1"/>
  <c r="Y10" i="42"/>
  <c r="Z10" i="42" s="1"/>
  <c r="T10" i="42"/>
  <c r="J10" i="42"/>
  <c r="K10" i="42" s="1"/>
  <c r="I10" i="42"/>
  <c r="G10" i="42"/>
  <c r="Y9" i="42"/>
  <c r="Z9" i="42" s="1"/>
  <c r="T9" i="42"/>
  <c r="J9" i="42"/>
  <c r="K9" i="42" s="1"/>
  <c r="H9" i="42"/>
  <c r="G9" i="42"/>
  <c r="I9" i="42" s="1"/>
  <c r="T8" i="42"/>
  <c r="J8" i="42"/>
  <c r="K8" i="42" s="1"/>
  <c r="I8" i="42"/>
  <c r="H8" i="42"/>
  <c r="G8" i="42"/>
  <c r="U26" i="45" l="1"/>
  <c r="V26" i="45" s="1"/>
  <c r="U28" i="45"/>
  <c r="AB28" i="45" s="1"/>
  <c r="U27" i="45"/>
  <c r="V27" i="45" s="1"/>
  <c r="V21" i="45"/>
  <c r="W21" i="45" s="1"/>
  <c r="U22" i="45"/>
  <c r="AB22" i="45" s="1"/>
  <c r="AC22" i="45" s="1"/>
  <c r="V25" i="45"/>
  <c r="U12" i="45"/>
  <c r="V12" i="45" s="1"/>
  <c r="U8" i="45"/>
  <c r="U16" i="45"/>
  <c r="V16" i="45" s="1"/>
  <c r="U25" i="44"/>
  <c r="U16" i="44"/>
  <c r="U15" i="44" s="1"/>
  <c r="AB15" i="44" s="1"/>
  <c r="V27" i="42"/>
  <c r="W27" i="42" s="1"/>
  <c r="U29" i="42"/>
  <c r="U40" i="42"/>
  <c r="U37" i="42" s="1"/>
  <c r="U36" i="42"/>
  <c r="U34" i="42" s="1"/>
  <c r="U35" i="42"/>
  <c r="U12" i="42"/>
  <c r="V12" i="42" s="1"/>
  <c r="U33" i="42"/>
  <c r="AB33" i="42" s="1"/>
  <c r="U28" i="42"/>
  <c r="U8" i="42"/>
  <c r="U13" i="42"/>
  <c r="V13" i="42" s="1"/>
  <c r="W13" i="42" s="1"/>
  <c r="U17" i="42"/>
  <c r="U21" i="42"/>
  <c r="V32" i="42"/>
  <c r="W32" i="42" s="1"/>
  <c r="V36" i="42"/>
  <c r="AB35" i="42"/>
  <c r="V29" i="45"/>
  <c r="V23" i="45"/>
  <c r="V22" i="45"/>
  <c r="V24" i="45"/>
  <c r="AB24" i="45"/>
  <c r="I12" i="45"/>
  <c r="H13" i="45"/>
  <c r="H18" i="45"/>
  <c r="I18" i="45"/>
  <c r="H16" i="45"/>
  <c r="J18" i="45"/>
  <c r="K18" i="45" s="1"/>
  <c r="U23" i="45"/>
  <c r="AB23" i="45" s="1"/>
  <c r="H17" i="45"/>
  <c r="H10" i="45"/>
  <c r="H8" i="45"/>
  <c r="H15" i="45"/>
  <c r="J16" i="45"/>
  <c r="K16" i="45" s="1"/>
  <c r="I17" i="45"/>
  <c r="U24" i="44"/>
  <c r="AB24" i="44" s="1"/>
  <c r="U23" i="44"/>
  <c r="AB23" i="44" s="1"/>
  <c r="U22" i="44"/>
  <c r="AB22" i="44" s="1"/>
  <c r="V25" i="44"/>
  <c r="V23" i="44"/>
  <c r="H12" i="44"/>
  <c r="U8" i="44"/>
  <c r="U11" i="44" s="1"/>
  <c r="H11" i="44"/>
  <c r="I13" i="44"/>
  <c r="H18" i="44"/>
  <c r="H16" i="44"/>
  <c r="J18" i="44"/>
  <c r="K18" i="44" s="1"/>
  <c r="H13" i="44"/>
  <c r="H10" i="44"/>
  <c r="J11" i="44"/>
  <c r="K11" i="44" s="1"/>
  <c r="K13" i="44"/>
  <c r="H17" i="44"/>
  <c r="H15" i="44"/>
  <c r="I17" i="44"/>
  <c r="U29" i="44"/>
  <c r="J10" i="44"/>
  <c r="K10" i="44" s="1"/>
  <c r="U12" i="43"/>
  <c r="V12" i="43" s="1"/>
  <c r="U23" i="43"/>
  <c r="U16" i="43"/>
  <c r="H16" i="43"/>
  <c r="J18" i="43"/>
  <c r="K18" i="43" s="1"/>
  <c r="U8" i="43"/>
  <c r="H15" i="43"/>
  <c r="H17" i="43"/>
  <c r="U22" i="43"/>
  <c r="AB22" i="43" s="1"/>
  <c r="U28" i="43"/>
  <c r="U21" i="43"/>
  <c r="AB21" i="43" s="1"/>
  <c r="V24" i="43"/>
  <c r="H14" i="43"/>
  <c r="J16" i="43"/>
  <c r="K16" i="43" s="1"/>
  <c r="J15" i="43"/>
  <c r="K15" i="43" s="1"/>
  <c r="H11" i="42"/>
  <c r="J12" i="42"/>
  <c r="K12" i="42" s="1"/>
  <c r="I13" i="42"/>
  <c r="H16" i="42"/>
  <c r="J18" i="42"/>
  <c r="K18" i="42" s="1"/>
  <c r="H13" i="42"/>
  <c r="H18" i="42"/>
  <c r="H10" i="42"/>
  <c r="J11" i="42"/>
  <c r="K11" i="42" s="1"/>
  <c r="I16" i="42"/>
  <c r="U10" i="43" l="1"/>
  <c r="V10" i="43" s="1"/>
  <c r="U9" i="43"/>
  <c r="V9" i="43" s="1"/>
  <c r="AD22" i="45"/>
  <c r="AB26" i="45"/>
  <c r="AD26" i="45" s="1"/>
  <c r="AB27" i="45"/>
  <c r="AB15" i="45"/>
  <c r="AD15" i="45" s="1"/>
  <c r="U13" i="45"/>
  <c r="AB13" i="45" s="1"/>
  <c r="AD13" i="45" s="1"/>
  <c r="U11" i="45"/>
  <c r="AB11" i="45" s="1"/>
  <c r="AD11" i="45" s="1"/>
  <c r="U9" i="45"/>
  <c r="AB9" i="45" s="1"/>
  <c r="AD9" i="45" s="1"/>
  <c r="U14" i="45"/>
  <c r="AB14" i="45" s="1"/>
  <c r="U10" i="45"/>
  <c r="AB10" i="45" s="1"/>
  <c r="AC10" i="45" s="1"/>
  <c r="V8" i="45"/>
  <c r="W24" i="45" s="1"/>
  <c r="V29" i="44"/>
  <c r="U27" i="44"/>
  <c r="V24" i="44"/>
  <c r="U13" i="44"/>
  <c r="AB13" i="44" s="1"/>
  <c r="V16" i="44"/>
  <c r="U14" i="44"/>
  <c r="AB14" i="44" s="1"/>
  <c r="U38" i="42"/>
  <c r="U39" i="42"/>
  <c r="U11" i="42"/>
  <c r="U20" i="42"/>
  <c r="AB20" i="42" s="1"/>
  <c r="AD20" i="42" s="1"/>
  <c r="U19" i="42"/>
  <c r="AB19" i="42" s="1"/>
  <c r="AD19" i="42" s="1"/>
  <c r="U18" i="42"/>
  <c r="AB18" i="42" s="1"/>
  <c r="U14" i="42"/>
  <c r="AB14" i="42" s="1"/>
  <c r="AC14" i="42" s="1"/>
  <c r="U15" i="42"/>
  <c r="AB15" i="42" s="1"/>
  <c r="AD15" i="42" s="1"/>
  <c r="U16" i="42"/>
  <c r="V16" i="42" s="1"/>
  <c r="U10" i="42"/>
  <c r="U9" i="42"/>
  <c r="V9" i="42" s="1"/>
  <c r="V17" i="42"/>
  <c r="V21" i="42"/>
  <c r="AD35" i="42"/>
  <c r="AC35" i="42"/>
  <c r="AD33" i="42"/>
  <c r="AC33" i="42"/>
  <c r="V35" i="42"/>
  <c r="V40" i="42"/>
  <c r="V31" i="42"/>
  <c r="V34" i="42"/>
  <c r="AB34" i="42"/>
  <c r="V33" i="42"/>
  <c r="AD23" i="45"/>
  <c r="AC23" i="45"/>
  <c r="V28" i="45"/>
  <c r="AD24" i="45"/>
  <c r="AC24" i="45"/>
  <c r="AD28" i="45"/>
  <c r="AC28" i="45"/>
  <c r="V9" i="45"/>
  <c r="AD15" i="44"/>
  <c r="AC15" i="44"/>
  <c r="V8" i="44"/>
  <c r="V14" i="44"/>
  <c r="AB11" i="44"/>
  <c r="V11" i="44"/>
  <c r="AC23" i="44"/>
  <c r="AD23" i="44"/>
  <c r="AD24" i="44"/>
  <c r="AC24" i="44"/>
  <c r="AD22" i="44"/>
  <c r="AC22" i="44"/>
  <c r="U28" i="44"/>
  <c r="U26" i="44"/>
  <c r="U10" i="44"/>
  <c r="V22" i="44"/>
  <c r="U9" i="44"/>
  <c r="V15" i="44"/>
  <c r="V22" i="43"/>
  <c r="V8" i="42"/>
  <c r="W8" i="42" s="1"/>
  <c r="AD21" i="43"/>
  <c r="AE21" i="43"/>
  <c r="AC21" i="43"/>
  <c r="V8" i="43"/>
  <c r="W8" i="43" s="1"/>
  <c r="U27" i="43"/>
  <c r="U25" i="43"/>
  <c r="U26" i="43"/>
  <c r="U14" i="43"/>
  <c r="U15" i="43"/>
  <c r="U13" i="43"/>
  <c r="AB23" i="43"/>
  <c r="V23" i="43"/>
  <c r="V21" i="43"/>
  <c r="V16" i="43"/>
  <c r="AC22" i="43"/>
  <c r="AE22" i="43"/>
  <c r="AD22" i="43"/>
  <c r="V28" i="43"/>
  <c r="W28" i="43" s="1"/>
  <c r="U11" i="43"/>
  <c r="AB9" i="43" l="1"/>
  <c r="AE9" i="43" s="1"/>
  <c r="AB10" i="43"/>
  <c r="AE10" i="43" s="1"/>
  <c r="AD27" i="45"/>
  <c r="AC27" i="45"/>
  <c r="AC26" i="45"/>
  <c r="AC9" i="45"/>
  <c r="V10" i="45"/>
  <c r="W10" i="45" s="1"/>
  <c r="V11" i="45"/>
  <c r="W11" i="45" s="1"/>
  <c r="AC11" i="45"/>
  <c r="V14" i="45"/>
  <c r="W14" i="45" s="1"/>
  <c r="V15" i="45"/>
  <c r="W15" i="45" s="1"/>
  <c r="AC15" i="45"/>
  <c r="AD10" i="45"/>
  <c r="AC14" i="45"/>
  <c r="AD14" i="45"/>
  <c r="W16" i="45"/>
  <c r="V13" i="45"/>
  <c r="W13" i="45" s="1"/>
  <c r="AC13" i="45"/>
  <c r="W9" i="45"/>
  <c r="W8" i="45"/>
  <c r="W25" i="45"/>
  <c r="W27" i="45"/>
  <c r="W22" i="45"/>
  <c r="W26" i="45"/>
  <c r="W29" i="45"/>
  <c r="W28" i="45"/>
  <c r="W12" i="45"/>
  <c r="W23" i="45"/>
  <c r="AB27" i="44"/>
  <c r="V27" i="44"/>
  <c r="V13" i="44"/>
  <c r="W13" i="44" s="1"/>
  <c r="W16" i="44"/>
  <c r="W27" i="44"/>
  <c r="AC15" i="42"/>
  <c r="AB16" i="42"/>
  <c r="AC16" i="42" s="1"/>
  <c r="V20" i="42"/>
  <c r="W20" i="42" s="1"/>
  <c r="V15" i="42"/>
  <c r="W15" i="42" s="1"/>
  <c r="W34" i="42"/>
  <c r="W21" i="42"/>
  <c r="W17" i="42"/>
  <c r="W16" i="42"/>
  <c r="W35" i="42"/>
  <c r="W9" i="42"/>
  <c r="AC20" i="42"/>
  <c r="W36" i="42"/>
  <c r="W33" i="42"/>
  <c r="AC19" i="42"/>
  <c r="V18" i="42"/>
  <c r="W18" i="42" s="1"/>
  <c r="V14" i="42"/>
  <c r="W14" i="42" s="1"/>
  <c r="AD14" i="42"/>
  <c r="V19" i="42"/>
  <c r="W19" i="42" s="1"/>
  <c r="W31" i="42"/>
  <c r="W12" i="42"/>
  <c r="AB9" i="42"/>
  <c r="AC9" i="42" s="1"/>
  <c r="W40" i="42"/>
  <c r="AB30" i="42"/>
  <c r="V30" i="42"/>
  <c r="W30" i="42" s="1"/>
  <c r="AC34" i="42"/>
  <c r="AD34" i="42"/>
  <c r="AB29" i="42"/>
  <c r="V29" i="42"/>
  <c r="W29" i="42" s="1"/>
  <c r="V39" i="42"/>
  <c r="W39" i="42" s="1"/>
  <c r="AB39" i="42"/>
  <c r="AB37" i="42"/>
  <c r="V37" i="42"/>
  <c r="W37" i="42" s="1"/>
  <c r="AB28" i="42"/>
  <c r="V28" i="42"/>
  <c r="W28" i="42" s="1"/>
  <c r="AB38" i="42"/>
  <c r="V38" i="42"/>
  <c r="W38" i="42" s="1"/>
  <c r="AC18" i="42"/>
  <c r="AD18" i="42"/>
  <c r="AB9" i="44"/>
  <c r="V9" i="44"/>
  <c r="W9" i="44" s="1"/>
  <c r="AD11" i="44"/>
  <c r="AC11" i="44"/>
  <c r="W29" i="44"/>
  <c r="W22" i="44"/>
  <c r="W23" i="44"/>
  <c r="AD14" i="44"/>
  <c r="AC14" i="44"/>
  <c r="AB10" i="44"/>
  <c r="V10" i="44"/>
  <c r="W10" i="44" s="1"/>
  <c r="W25" i="44"/>
  <c r="W14" i="44"/>
  <c r="AB26" i="44"/>
  <c r="V26" i="44"/>
  <c r="W26" i="44" s="1"/>
  <c r="V28" i="44"/>
  <c r="W28" i="44" s="1"/>
  <c r="AB28" i="44"/>
  <c r="W8" i="44"/>
  <c r="W12" i="44"/>
  <c r="W24" i="44"/>
  <c r="W15" i="44"/>
  <c r="W11" i="44"/>
  <c r="AD13" i="44"/>
  <c r="AC13" i="44"/>
  <c r="AC9" i="43"/>
  <c r="W9" i="43"/>
  <c r="W12" i="43"/>
  <c r="AB15" i="43"/>
  <c r="V15" i="43"/>
  <c r="W15" i="43" s="1"/>
  <c r="AB13" i="43"/>
  <c r="V13" i="43"/>
  <c r="W13" i="43" s="1"/>
  <c r="W16" i="43"/>
  <c r="AB14" i="43"/>
  <c r="V14" i="43"/>
  <c r="W14" i="43" s="1"/>
  <c r="W21" i="43"/>
  <c r="AB26" i="43"/>
  <c r="V26" i="43"/>
  <c r="W26" i="43" s="1"/>
  <c r="W22" i="43"/>
  <c r="AB11" i="43"/>
  <c r="V11" i="43"/>
  <c r="W11" i="43" s="1"/>
  <c r="W23" i="43"/>
  <c r="AB25" i="43"/>
  <c r="V25" i="43"/>
  <c r="W25" i="43" s="1"/>
  <c r="W10" i="43"/>
  <c r="W24" i="43"/>
  <c r="AE23" i="43"/>
  <c r="AD23" i="43"/>
  <c r="AC23" i="43"/>
  <c r="AB27" i="43"/>
  <c r="V27" i="43"/>
  <c r="W27" i="43" s="1"/>
  <c r="AB11" i="42"/>
  <c r="V11" i="42"/>
  <c r="W11" i="42" s="1"/>
  <c r="AB10" i="42"/>
  <c r="V10" i="42"/>
  <c r="W10" i="42" s="1"/>
  <c r="AD9" i="43" l="1"/>
  <c r="AC10" i="43"/>
  <c r="AD10" i="43"/>
  <c r="AC27" i="44"/>
  <c r="AD27" i="44"/>
  <c r="AD16" i="42"/>
  <c r="AD9" i="42"/>
  <c r="AD37" i="42"/>
  <c r="AC37" i="42"/>
  <c r="AD39" i="42"/>
  <c r="AC39" i="42"/>
  <c r="AD38" i="42"/>
  <c r="AC38" i="42"/>
  <c r="AC29" i="42"/>
  <c r="AD29" i="42"/>
  <c r="AD30" i="42"/>
  <c r="AC30" i="42"/>
  <c r="AD28" i="42"/>
  <c r="AC28" i="42"/>
  <c r="AD28" i="44"/>
  <c r="AC28" i="44"/>
  <c r="AC9" i="44"/>
  <c r="AD9" i="44"/>
  <c r="AD10" i="44"/>
  <c r="AC10" i="44"/>
  <c r="AD26" i="44"/>
  <c r="AC26" i="44"/>
  <c r="AC13" i="43"/>
  <c r="AE13" i="43"/>
  <c r="AD13" i="43"/>
  <c r="AE15" i="43"/>
  <c r="AD15" i="43"/>
  <c r="AC15" i="43"/>
  <c r="AD26" i="43"/>
  <c r="AC26" i="43"/>
  <c r="AE26" i="43"/>
  <c r="AE25" i="43"/>
  <c r="AD25" i="43"/>
  <c r="AC25" i="43"/>
  <c r="AE27" i="43"/>
  <c r="AD27" i="43"/>
  <c r="AC27" i="43"/>
  <c r="AD14" i="43"/>
  <c r="AE14" i="43"/>
  <c r="AC14" i="43"/>
  <c r="AD11" i="43"/>
  <c r="AC11" i="43"/>
  <c r="AE11" i="43"/>
  <c r="AD10" i="42"/>
  <c r="AC10" i="42"/>
  <c r="AD11" i="42"/>
  <c r="AC11" i="42"/>
  <c r="V9" i="38" l="1"/>
  <c r="W23" i="39"/>
  <c r="G28" i="41" l="1"/>
  <c r="F4" i="41" s="1"/>
  <c r="G24" i="41"/>
  <c r="G28" i="40"/>
  <c r="F4" i="40" s="1"/>
  <c r="G24" i="40"/>
  <c r="C4" i="41"/>
  <c r="C4" i="40"/>
  <c r="V30" i="39"/>
  <c r="U32" i="39"/>
  <c r="U31" i="39" s="1"/>
  <c r="U30" i="39"/>
  <c r="U18" i="39"/>
  <c r="U17" i="39" s="1"/>
  <c r="T32" i="39"/>
  <c r="Y31" i="39"/>
  <c r="Z31" i="39" s="1"/>
  <c r="T31" i="39"/>
  <c r="T18" i="39"/>
  <c r="Y17" i="39"/>
  <c r="Z17" i="39" s="1"/>
  <c r="T17" i="39"/>
  <c r="G28" i="39"/>
  <c r="G24" i="39"/>
  <c r="V18" i="39" l="1"/>
  <c r="T28" i="33" l="1"/>
  <c r="T27" i="33"/>
  <c r="T26" i="33"/>
  <c r="T25" i="33"/>
  <c r="T24" i="33"/>
  <c r="U24" i="33" s="1"/>
  <c r="U23" i="33" s="1"/>
  <c r="T23" i="33"/>
  <c r="T22" i="33"/>
  <c r="T21" i="33"/>
  <c r="T20" i="33"/>
  <c r="V20" i="33" s="1"/>
  <c r="W20" i="33" s="1"/>
  <c r="T29" i="41"/>
  <c r="U29" i="41" s="1"/>
  <c r="Y28" i="41"/>
  <c r="Z28" i="41" s="1"/>
  <c r="T28" i="41"/>
  <c r="Y26" i="41"/>
  <c r="Z26" i="41" s="1"/>
  <c r="T26" i="41"/>
  <c r="T25" i="41"/>
  <c r="Y24" i="41"/>
  <c r="Z24" i="41" s="1"/>
  <c r="T24" i="41"/>
  <c r="Y23" i="41"/>
  <c r="Z23" i="41" s="1"/>
  <c r="T23" i="41"/>
  <c r="Y22" i="41"/>
  <c r="Z22" i="41" s="1"/>
  <c r="T22" i="41"/>
  <c r="T21" i="41"/>
  <c r="U21" i="41" s="1"/>
  <c r="T16" i="41"/>
  <c r="Y15" i="41"/>
  <c r="Z15" i="41" s="1"/>
  <c r="T15" i="41"/>
  <c r="Z14" i="41"/>
  <c r="Y14" i="41"/>
  <c r="T14" i="41"/>
  <c r="Y13" i="41"/>
  <c r="Z13" i="41" s="1"/>
  <c r="T13" i="41"/>
  <c r="T12" i="41"/>
  <c r="Y11" i="41"/>
  <c r="Z11" i="41" s="1"/>
  <c r="T11" i="41"/>
  <c r="Y10" i="41"/>
  <c r="Z10" i="41" s="1"/>
  <c r="T10" i="41"/>
  <c r="Y9" i="41"/>
  <c r="Z9" i="41" s="1"/>
  <c r="T9" i="41"/>
  <c r="T8" i="41"/>
  <c r="U8" i="41" s="1"/>
  <c r="V8" i="41" s="1"/>
  <c r="W8" i="41" s="1"/>
  <c r="T29" i="40"/>
  <c r="Y28" i="40"/>
  <c r="Z28" i="40" s="1"/>
  <c r="T28" i="40"/>
  <c r="Y27" i="40"/>
  <c r="Z27" i="40" s="1"/>
  <c r="T27" i="40"/>
  <c r="Y26" i="40"/>
  <c r="Z26" i="40" s="1"/>
  <c r="T26" i="40"/>
  <c r="T25" i="40"/>
  <c r="Y24" i="40"/>
  <c r="Z24" i="40" s="1"/>
  <c r="T24" i="40"/>
  <c r="Y23" i="40"/>
  <c r="Z23" i="40" s="1"/>
  <c r="T23" i="40"/>
  <c r="T21" i="40"/>
  <c r="U21" i="40" s="1"/>
  <c r="T30" i="39"/>
  <c r="Y29" i="39"/>
  <c r="Z29" i="39" s="1"/>
  <c r="T29" i="39"/>
  <c r="Y28" i="39"/>
  <c r="Z28" i="39" s="1"/>
  <c r="T28" i="39"/>
  <c r="Y27" i="39"/>
  <c r="Z27" i="39" s="1"/>
  <c r="T27" i="39"/>
  <c r="T26" i="39"/>
  <c r="Y25" i="39"/>
  <c r="Z25" i="39" s="1"/>
  <c r="T25" i="39"/>
  <c r="Y23" i="39"/>
  <c r="Z23" i="39" s="1"/>
  <c r="T23" i="39"/>
  <c r="U22" i="39"/>
  <c r="V22" i="39" s="1"/>
  <c r="W22" i="39" s="1"/>
  <c r="T22" i="39"/>
  <c r="T16" i="39"/>
  <c r="Y15" i="39"/>
  <c r="Z15" i="39" s="1"/>
  <c r="T15" i="39"/>
  <c r="Y14" i="39"/>
  <c r="Z14" i="39" s="1"/>
  <c r="T14" i="39"/>
  <c r="Y13" i="39"/>
  <c r="Z13" i="39" s="1"/>
  <c r="T13" i="39"/>
  <c r="T12" i="39"/>
  <c r="Y11" i="39"/>
  <c r="Z11" i="39" s="1"/>
  <c r="T11" i="39"/>
  <c r="Y9" i="39"/>
  <c r="Z9" i="39" s="1"/>
  <c r="T9" i="39"/>
  <c r="U8" i="39"/>
  <c r="V8" i="39" s="1"/>
  <c r="T8" i="39"/>
  <c r="T28" i="38"/>
  <c r="U28" i="38" s="1"/>
  <c r="Y27" i="38"/>
  <c r="Z27" i="38" s="1"/>
  <c r="T27" i="38"/>
  <c r="Y26" i="38"/>
  <c r="Z26" i="38" s="1"/>
  <c r="T26" i="38"/>
  <c r="Y25" i="38"/>
  <c r="Z25" i="38" s="1"/>
  <c r="T25" i="38"/>
  <c r="T24" i="38"/>
  <c r="Y23" i="38"/>
  <c r="Z23" i="38" s="1"/>
  <c r="T23" i="38"/>
  <c r="Y22" i="38"/>
  <c r="Z22" i="38" s="1"/>
  <c r="T22" i="38"/>
  <c r="Y21" i="38"/>
  <c r="Z21" i="38" s="1"/>
  <c r="T21" i="38"/>
  <c r="T20" i="38"/>
  <c r="U20" i="38" s="1"/>
  <c r="T16" i="38"/>
  <c r="U16" i="38" s="1"/>
  <c r="Y15" i="38"/>
  <c r="Z15" i="38" s="1"/>
  <c r="T15" i="38"/>
  <c r="Y14" i="38"/>
  <c r="Z14" i="38" s="1"/>
  <c r="T14" i="38"/>
  <c r="Y13" i="38"/>
  <c r="Z13" i="38" s="1"/>
  <c r="T13" i="38"/>
  <c r="T12" i="38"/>
  <c r="Y11" i="38"/>
  <c r="Z11" i="38" s="1"/>
  <c r="T11" i="38"/>
  <c r="Y10" i="38"/>
  <c r="Z10" i="38" s="1"/>
  <c r="T10" i="38"/>
  <c r="V10" i="38" s="1"/>
  <c r="W10" i="38" s="1"/>
  <c r="Y9" i="38"/>
  <c r="Z9" i="38" s="1"/>
  <c r="T9" i="38"/>
  <c r="T8" i="38"/>
  <c r="U8" i="38" s="1"/>
  <c r="T28" i="37"/>
  <c r="Y27" i="37"/>
  <c r="Z27" i="37" s="1"/>
  <c r="T27" i="37"/>
  <c r="Y26" i="37"/>
  <c r="Z26" i="37" s="1"/>
  <c r="T26" i="37"/>
  <c r="Y25" i="37"/>
  <c r="Z25" i="37" s="1"/>
  <c r="T25" i="37"/>
  <c r="U24" i="37"/>
  <c r="U22" i="37" s="1"/>
  <c r="AB22" i="37" s="1"/>
  <c r="T24" i="37"/>
  <c r="Y23" i="37"/>
  <c r="Z23" i="37" s="1"/>
  <c r="T23" i="37"/>
  <c r="Y22" i="37"/>
  <c r="Z22" i="37" s="1"/>
  <c r="T22" i="37"/>
  <c r="Y21" i="37"/>
  <c r="Z21" i="37" s="1"/>
  <c r="T21" i="37"/>
  <c r="U20" i="37"/>
  <c r="U23" i="37" s="1"/>
  <c r="AB23" i="37" s="1"/>
  <c r="T20" i="37"/>
  <c r="T16" i="37"/>
  <c r="Y15" i="37"/>
  <c r="Z15" i="37" s="1"/>
  <c r="T15" i="37"/>
  <c r="Y14" i="37"/>
  <c r="Z14" i="37" s="1"/>
  <c r="T14" i="37"/>
  <c r="Y13" i="37"/>
  <c r="Z13" i="37" s="1"/>
  <c r="T13" i="37"/>
  <c r="T12" i="37"/>
  <c r="U12" i="37" s="1"/>
  <c r="Y11" i="37"/>
  <c r="Z11" i="37" s="1"/>
  <c r="T11" i="37"/>
  <c r="Y10" i="37"/>
  <c r="Z10" i="37" s="1"/>
  <c r="T10" i="37"/>
  <c r="Y9" i="37"/>
  <c r="Z9" i="37" s="1"/>
  <c r="T9" i="37"/>
  <c r="T8" i="37"/>
  <c r="U8" i="37" s="1"/>
  <c r="V8" i="37" s="1"/>
  <c r="W8" i="37" s="1"/>
  <c r="Y27" i="33"/>
  <c r="Z27" i="33" s="1"/>
  <c r="Y26" i="33"/>
  <c r="Z26" i="33" s="1"/>
  <c r="Z25" i="33"/>
  <c r="Y25" i="33"/>
  <c r="Y23" i="33"/>
  <c r="Z23" i="33" s="1"/>
  <c r="Y22" i="33"/>
  <c r="Z22" i="33" s="1"/>
  <c r="Z21" i="33"/>
  <c r="Y21" i="33"/>
  <c r="U20" i="33"/>
  <c r="F4" i="39"/>
  <c r="C4" i="39"/>
  <c r="U12" i="41" l="1"/>
  <c r="U9" i="41" s="1"/>
  <c r="AB9" i="41" s="1"/>
  <c r="U29" i="40"/>
  <c r="V29" i="40" s="1"/>
  <c r="V32" i="39"/>
  <c r="W32" i="39" s="1"/>
  <c r="U12" i="39"/>
  <c r="W8" i="39"/>
  <c r="W18" i="39"/>
  <c r="U26" i="39"/>
  <c r="V26" i="39" s="1"/>
  <c r="W26" i="39" s="1"/>
  <c r="V20" i="37"/>
  <c r="W20" i="37" s="1"/>
  <c r="U28" i="37"/>
  <c r="V28" i="37" s="1"/>
  <c r="W28" i="37" s="1"/>
  <c r="U10" i="37"/>
  <c r="AB10" i="37" s="1"/>
  <c r="AE10" i="37" s="1"/>
  <c r="U16" i="37"/>
  <c r="U13" i="37" s="1"/>
  <c r="V29" i="41"/>
  <c r="W29" i="41" s="1"/>
  <c r="V21" i="41"/>
  <c r="W21" i="41" s="1"/>
  <c r="U16" i="41"/>
  <c r="V16" i="41" s="1"/>
  <c r="W16" i="41" s="1"/>
  <c r="U25" i="41"/>
  <c r="V25" i="41" s="1"/>
  <c r="W25" i="41" s="1"/>
  <c r="V21" i="40"/>
  <c r="W21" i="40" s="1"/>
  <c r="U27" i="40"/>
  <c r="AB27" i="40" s="1"/>
  <c r="U25" i="40"/>
  <c r="U9" i="39"/>
  <c r="AB9" i="39" s="1"/>
  <c r="U11" i="39"/>
  <c r="U23" i="39"/>
  <c r="AB23" i="39" s="1"/>
  <c r="V12" i="39"/>
  <c r="W12" i="39" s="1"/>
  <c r="U16" i="39"/>
  <c r="W30" i="39"/>
  <c r="V16" i="38"/>
  <c r="V28" i="38"/>
  <c r="U27" i="38"/>
  <c r="AB27" i="38" s="1"/>
  <c r="V27" i="38"/>
  <c r="U12" i="38"/>
  <c r="U14" i="38" s="1"/>
  <c r="U24" i="38"/>
  <c r="V24" i="38" s="1"/>
  <c r="V20" i="38"/>
  <c r="W20" i="38" s="1"/>
  <c r="V8" i="38"/>
  <c r="W8" i="38" s="1"/>
  <c r="AE22" i="37"/>
  <c r="AC22" i="37"/>
  <c r="U25" i="37"/>
  <c r="AB25" i="37" s="1"/>
  <c r="U26" i="37"/>
  <c r="AB26" i="37" s="1"/>
  <c r="V22" i="37"/>
  <c r="W22" i="37" s="1"/>
  <c r="AC23" i="37"/>
  <c r="AE23" i="37"/>
  <c r="V23" i="37"/>
  <c r="W23" i="37" s="1"/>
  <c r="U11" i="37"/>
  <c r="AB11" i="37" s="1"/>
  <c r="U9" i="37"/>
  <c r="U21" i="37"/>
  <c r="V23" i="33"/>
  <c r="AB23" i="33"/>
  <c r="V28" i="33"/>
  <c r="V24" i="33"/>
  <c r="U21" i="33"/>
  <c r="AB21" i="33" s="1"/>
  <c r="U28" i="33"/>
  <c r="U22" i="33"/>
  <c r="AB22" i="33" s="1"/>
  <c r="I18" i="41"/>
  <c r="G18" i="41"/>
  <c r="H17" i="41"/>
  <c r="G17" i="41"/>
  <c r="I17" i="41" s="1"/>
  <c r="H16" i="41"/>
  <c r="G16" i="41"/>
  <c r="I16" i="41" s="1"/>
  <c r="H15" i="41"/>
  <c r="G15" i="41"/>
  <c r="I15" i="41" s="1"/>
  <c r="H14" i="41"/>
  <c r="G14" i="41"/>
  <c r="I14" i="41" s="1"/>
  <c r="J13" i="41"/>
  <c r="J18" i="41" s="1"/>
  <c r="K18" i="41" s="1"/>
  <c r="I13" i="41"/>
  <c r="H13" i="41"/>
  <c r="G13" i="41"/>
  <c r="H18" i="41" s="1"/>
  <c r="J12" i="41"/>
  <c r="K12" i="41" s="1"/>
  <c r="H12" i="41"/>
  <c r="G12" i="41"/>
  <c r="I12" i="41" s="1"/>
  <c r="I11" i="41"/>
  <c r="H11" i="41"/>
  <c r="G11" i="41"/>
  <c r="H10" i="41"/>
  <c r="G10" i="41"/>
  <c r="I10" i="41" s="1"/>
  <c r="H9" i="41"/>
  <c r="G9" i="41"/>
  <c r="I9" i="41" s="1"/>
  <c r="H8" i="41"/>
  <c r="G8" i="41"/>
  <c r="I8" i="41" s="1"/>
  <c r="K18" i="40"/>
  <c r="J18" i="40"/>
  <c r="I18" i="40"/>
  <c r="G18" i="40"/>
  <c r="J17" i="40"/>
  <c r="K17" i="40" s="1"/>
  <c r="H17" i="40"/>
  <c r="G17" i="40"/>
  <c r="T16" i="40"/>
  <c r="J16" i="40"/>
  <c r="K16" i="40" s="1"/>
  <c r="G16" i="40"/>
  <c r="I16" i="40" s="1"/>
  <c r="Y15" i="40"/>
  <c r="Z15" i="40" s="1"/>
  <c r="T15" i="40"/>
  <c r="J15" i="40"/>
  <c r="K15" i="40" s="1"/>
  <c r="H15" i="40"/>
  <c r="G15" i="40"/>
  <c r="I15" i="40" s="1"/>
  <c r="Y14" i="40"/>
  <c r="Z14" i="40" s="1"/>
  <c r="T14" i="40"/>
  <c r="J14" i="40"/>
  <c r="K14" i="40" s="1"/>
  <c r="G14" i="40"/>
  <c r="I14" i="40" s="1"/>
  <c r="Y13" i="40"/>
  <c r="Z13" i="40" s="1"/>
  <c r="T13" i="40"/>
  <c r="J13" i="40"/>
  <c r="K13" i="40" s="1"/>
  <c r="G13" i="40"/>
  <c r="H16" i="40" s="1"/>
  <c r="T12" i="40"/>
  <c r="J12" i="40"/>
  <c r="K12" i="40" s="1"/>
  <c r="G12" i="40"/>
  <c r="I12" i="40" s="1"/>
  <c r="Y11" i="40"/>
  <c r="Z11" i="40" s="1"/>
  <c r="T11" i="40"/>
  <c r="J11" i="40"/>
  <c r="K11" i="40" s="1"/>
  <c r="G11" i="40"/>
  <c r="I11" i="40" s="1"/>
  <c r="Y10" i="40"/>
  <c r="Z10" i="40" s="1"/>
  <c r="T10" i="40"/>
  <c r="K10" i="40"/>
  <c r="J10" i="40"/>
  <c r="G10" i="40"/>
  <c r="I10" i="40" s="1"/>
  <c r="Y9" i="40"/>
  <c r="Z9" i="40" s="1"/>
  <c r="T9" i="40"/>
  <c r="J9" i="40"/>
  <c r="K9" i="40" s="1"/>
  <c r="G9" i="40"/>
  <c r="I9" i="40" s="1"/>
  <c r="T8" i="40"/>
  <c r="U8" i="40" s="1"/>
  <c r="K8" i="40"/>
  <c r="J8" i="40"/>
  <c r="G8" i="40"/>
  <c r="I8" i="40" s="1"/>
  <c r="G18" i="39"/>
  <c r="I18" i="39" s="1"/>
  <c r="G17" i="39"/>
  <c r="G16" i="39"/>
  <c r="G15" i="39"/>
  <c r="G14" i="39"/>
  <c r="I14" i="39" s="1"/>
  <c r="J13" i="39"/>
  <c r="J17" i="39" s="1"/>
  <c r="K17" i="39" s="1"/>
  <c r="G13" i="39"/>
  <c r="H13" i="39" s="1"/>
  <c r="H12" i="39"/>
  <c r="G12" i="39"/>
  <c r="I12" i="39" s="1"/>
  <c r="J11" i="39"/>
  <c r="K11" i="39" s="1"/>
  <c r="G11" i="39"/>
  <c r="I11" i="39" s="1"/>
  <c r="I10" i="39"/>
  <c r="G10" i="39"/>
  <c r="H9" i="39"/>
  <c r="G9" i="39"/>
  <c r="I8" i="39"/>
  <c r="G8" i="39"/>
  <c r="G28" i="38"/>
  <c r="F4" i="38" s="1"/>
  <c r="G24" i="38"/>
  <c r="C4" i="38" s="1"/>
  <c r="H18" i="38"/>
  <c r="G18" i="38"/>
  <c r="I18" i="38" s="1"/>
  <c r="H17" i="38"/>
  <c r="G17" i="38"/>
  <c r="G16" i="38"/>
  <c r="I16" i="38" s="1"/>
  <c r="H15" i="38"/>
  <c r="G15" i="38"/>
  <c r="G14" i="38"/>
  <c r="I14" i="38" s="1"/>
  <c r="J13" i="38"/>
  <c r="J18" i="38" s="1"/>
  <c r="K18" i="38" s="1"/>
  <c r="G13" i="38"/>
  <c r="H16" i="38" s="1"/>
  <c r="H12" i="38"/>
  <c r="G12" i="38"/>
  <c r="I12" i="38" s="1"/>
  <c r="J11" i="38"/>
  <c r="K11" i="38" s="1"/>
  <c r="G11" i="38"/>
  <c r="I11" i="38" s="1"/>
  <c r="I10" i="38"/>
  <c r="G10" i="38"/>
  <c r="I9" i="38"/>
  <c r="H9" i="38"/>
  <c r="G9" i="38"/>
  <c r="I8" i="38"/>
  <c r="G8" i="38"/>
  <c r="G28" i="37"/>
  <c r="F4" i="37" s="1"/>
  <c r="AD10" i="37" s="1"/>
  <c r="G24" i="37"/>
  <c r="C4" i="37" s="1"/>
  <c r="G18" i="37"/>
  <c r="I18" i="37" s="1"/>
  <c r="H17" i="37"/>
  <c r="G17" i="37"/>
  <c r="J16" i="37"/>
  <c r="K16" i="37" s="1"/>
  <c r="I16" i="37"/>
  <c r="G16" i="37"/>
  <c r="H15" i="37"/>
  <c r="G15" i="37"/>
  <c r="G14" i="37"/>
  <c r="I14" i="37" s="1"/>
  <c r="J13" i="37"/>
  <c r="J18" i="37" s="1"/>
  <c r="K18" i="37" s="1"/>
  <c r="G13" i="37"/>
  <c r="H16" i="37" s="1"/>
  <c r="H12" i="37"/>
  <c r="G12" i="37"/>
  <c r="I12" i="37" s="1"/>
  <c r="J11" i="37"/>
  <c r="K11" i="37" s="1"/>
  <c r="G11" i="37"/>
  <c r="I11" i="37" s="1"/>
  <c r="G10" i="37"/>
  <c r="G9" i="37"/>
  <c r="G8" i="37"/>
  <c r="Y10" i="33"/>
  <c r="N27" i="34"/>
  <c r="M27" i="34"/>
  <c r="H27" i="34"/>
  <c r="N26" i="34"/>
  <c r="M26" i="34"/>
  <c r="H26" i="34"/>
  <c r="N25" i="34"/>
  <c r="M25" i="34"/>
  <c r="H25" i="34"/>
  <c r="N23" i="34"/>
  <c r="M23" i="34"/>
  <c r="H23" i="34"/>
  <c r="H24" i="34"/>
  <c r="M24" i="34"/>
  <c r="N24" i="34"/>
  <c r="N7" i="34"/>
  <c r="M7" i="34"/>
  <c r="H7" i="34"/>
  <c r="N6" i="34"/>
  <c r="M6" i="34"/>
  <c r="H6" i="34"/>
  <c r="N4" i="34"/>
  <c r="M4" i="34"/>
  <c r="H4" i="34"/>
  <c r="N3" i="34"/>
  <c r="M3" i="34"/>
  <c r="H3" i="34"/>
  <c r="O27" i="34" l="1"/>
  <c r="P27" i="34" s="1"/>
  <c r="Q27" i="34" s="1"/>
  <c r="O24" i="34"/>
  <c r="P24" i="34" s="1"/>
  <c r="Q24" i="34" s="1"/>
  <c r="O7" i="34"/>
  <c r="P7" i="34" s="1"/>
  <c r="Q7" i="34" s="1"/>
  <c r="O25" i="34"/>
  <c r="P25" i="34" s="1"/>
  <c r="Q25" i="34" s="1"/>
  <c r="O6" i="34"/>
  <c r="P6" i="34" s="1"/>
  <c r="Q6" i="34" s="1"/>
  <c r="O26" i="34"/>
  <c r="P26" i="34" s="1"/>
  <c r="Q26" i="34" s="1"/>
  <c r="O4" i="34"/>
  <c r="P4" i="34" s="1"/>
  <c r="Q4" i="34" s="1"/>
  <c r="O23" i="34"/>
  <c r="P23" i="34" s="1"/>
  <c r="Q23" i="34" s="1"/>
  <c r="O3" i="34"/>
  <c r="P3" i="34" s="1"/>
  <c r="Q3" i="34" s="1"/>
  <c r="U28" i="41"/>
  <c r="U10" i="41"/>
  <c r="AB10" i="41" s="1"/>
  <c r="AC10" i="41" s="1"/>
  <c r="U11" i="41"/>
  <c r="AB11" i="41" s="1"/>
  <c r="AC11" i="41" s="1"/>
  <c r="V12" i="41"/>
  <c r="W12" i="41" s="1"/>
  <c r="U26" i="41"/>
  <c r="AB26" i="41" s="1"/>
  <c r="AD26" i="41" s="1"/>
  <c r="U12" i="40"/>
  <c r="V12" i="40" s="1"/>
  <c r="V8" i="40"/>
  <c r="W12" i="40"/>
  <c r="V9" i="39"/>
  <c r="W9" i="39" s="1"/>
  <c r="U25" i="39"/>
  <c r="V25" i="39" s="1"/>
  <c r="W25" i="39" s="1"/>
  <c r="U25" i="38"/>
  <c r="U15" i="38"/>
  <c r="AB15" i="38" s="1"/>
  <c r="AC15" i="38" s="1"/>
  <c r="V12" i="38"/>
  <c r="W12" i="38" s="1"/>
  <c r="AB14" i="38"/>
  <c r="AC14" i="38" s="1"/>
  <c r="V14" i="38"/>
  <c r="W14" i="38" s="1"/>
  <c r="V25" i="37"/>
  <c r="W25" i="37" s="1"/>
  <c r="U27" i="37"/>
  <c r="V26" i="37"/>
  <c r="W26" i="37" s="1"/>
  <c r="V10" i="37"/>
  <c r="W10" i="37" s="1"/>
  <c r="AC10" i="37"/>
  <c r="U14" i="37"/>
  <c r="AB14" i="37" s="1"/>
  <c r="AC14" i="37" s="1"/>
  <c r="AB13" i="37"/>
  <c r="AD13" i="37" s="1"/>
  <c r="V13" i="37"/>
  <c r="W13" i="37" s="1"/>
  <c r="U15" i="37"/>
  <c r="V15" i="37" s="1"/>
  <c r="W15" i="37" s="1"/>
  <c r="V16" i="37"/>
  <c r="W16" i="37" s="1"/>
  <c r="AD22" i="37"/>
  <c r="AD23" i="37"/>
  <c r="AE21" i="33"/>
  <c r="AD21" i="33"/>
  <c r="AC21" i="33"/>
  <c r="V21" i="33"/>
  <c r="AD10" i="41"/>
  <c r="U14" i="41"/>
  <c r="U15" i="41"/>
  <c r="U13" i="41"/>
  <c r="U23" i="41"/>
  <c r="U24" i="41"/>
  <c r="U22" i="41"/>
  <c r="V28" i="41"/>
  <c r="W28" i="41" s="1"/>
  <c r="AB28" i="41"/>
  <c r="V10" i="41"/>
  <c r="W10" i="41" s="1"/>
  <c r="AC9" i="41"/>
  <c r="AD9" i="41"/>
  <c r="AD11" i="41"/>
  <c r="V9" i="41"/>
  <c r="W9" i="41" s="1"/>
  <c r="U23" i="40"/>
  <c r="U24" i="40"/>
  <c r="AB24" i="40" s="1"/>
  <c r="V25" i="40"/>
  <c r="W25" i="40" s="1"/>
  <c r="U28" i="40"/>
  <c r="U26" i="40"/>
  <c r="AC27" i="40"/>
  <c r="AD27" i="40"/>
  <c r="V27" i="40"/>
  <c r="U13" i="39"/>
  <c r="U15" i="39"/>
  <c r="U14" i="39"/>
  <c r="V16" i="39"/>
  <c r="W16" i="39" s="1"/>
  <c r="AB11" i="39"/>
  <c r="V11" i="39"/>
  <c r="W11" i="39" s="1"/>
  <c r="AD9" i="39"/>
  <c r="AE9" i="39"/>
  <c r="AC9" i="39"/>
  <c r="U29" i="39"/>
  <c r="U28" i="39"/>
  <c r="U27" i="39"/>
  <c r="AE23" i="39"/>
  <c r="AC23" i="39"/>
  <c r="AD23" i="39"/>
  <c r="V23" i="39"/>
  <c r="AB25" i="38"/>
  <c r="V25" i="38"/>
  <c r="W25" i="38" s="1"/>
  <c r="W27" i="38"/>
  <c r="W24" i="38"/>
  <c r="AC27" i="38"/>
  <c r="AE27" i="38"/>
  <c r="AD27" i="38"/>
  <c r="AD15" i="38"/>
  <c r="U22" i="38"/>
  <c r="U21" i="38"/>
  <c r="U23" i="38"/>
  <c r="U26" i="38"/>
  <c r="W16" i="38"/>
  <c r="U10" i="38"/>
  <c r="U11" i="38"/>
  <c r="U9" i="38"/>
  <c r="W28" i="38"/>
  <c r="U13" i="38"/>
  <c r="V11" i="37"/>
  <c r="W11" i="37" s="1"/>
  <c r="AC11" i="37"/>
  <c r="AD11" i="37"/>
  <c r="AE11" i="37"/>
  <c r="AC26" i="37"/>
  <c r="AE26" i="37"/>
  <c r="AD26" i="37"/>
  <c r="V27" i="37"/>
  <c r="W27" i="37" s="1"/>
  <c r="AB27" i="37"/>
  <c r="AB21" i="37"/>
  <c r="V21" i="37"/>
  <c r="W21" i="37" s="1"/>
  <c r="AB9" i="37"/>
  <c r="V9" i="37"/>
  <c r="W9" i="37" s="1"/>
  <c r="AE25" i="37"/>
  <c r="AD25" i="37"/>
  <c r="AC25" i="37"/>
  <c r="AE22" i="33"/>
  <c r="AD22" i="33"/>
  <c r="AC22" i="33"/>
  <c r="U27" i="33"/>
  <c r="U26" i="33"/>
  <c r="U25" i="33"/>
  <c r="V22" i="33"/>
  <c r="AE23" i="33"/>
  <c r="AD23" i="33"/>
  <c r="AC23" i="33"/>
  <c r="K13" i="41"/>
  <c r="J16" i="41"/>
  <c r="K16" i="41" s="1"/>
  <c r="J9" i="41"/>
  <c r="K9" i="41" s="1"/>
  <c r="J11" i="41"/>
  <c r="K11" i="41" s="1"/>
  <c r="J10" i="41"/>
  <c r="K10" i="41" s="1"/>
  <c r="J17" i="41"/>
  <c r="K17" i="41" s="1"/>
  <c r="J8" i="41"/>
  <c r="K8" i="41" s="1"/>
  <c r="J15" i="41"/>
  <c r="K15" i="41" s="1"/>
  <c r="J14" i="41"/>
  <c r="K14" i="41" s="1"/>
  <c r="U10" i="40"/>
  <c r="AB10" i="40" s="1"/>
  <c r="H12" i="40"/>
  <c r="H11" i="40"/>
  <c r="H13" i="40"/>
  <c r="H10" i="40"/>
  <c r="H9" i="40"/>
  <c r="U16" i="40"/>
  <c r="H14" i="40"/>
  <c r="I17" i="40"/>
  <c r="H8" i="40"/>
  <c r="I13" i="40"/>
  <c r="H18" i="40"/>
  <c r="U11" i="40"/>
  <c r="AB11" i="40" s="1"/>
  <c r="H8" i="39"/>
  <c r="H10" i="39"/>
  <c r="J12" i="39"/>
  <c r="K12" i="39" s="1"/>
  <c r="I13" i="39"/>
  <c r="J14" i="39"/>
  <c r="K14" i="39" s="1"/>
  <c r="J8" i="39"/>
  <c r="K8" i="39" s="1"/>
  <c r="I9" i="39"/>
  <c r="J10" i="39"/>
  <c r="K10" i="39" s="1"/>
  <c r="K13" i="39"/>
  <c r="H18" i="39"/>
  <c r="J9" i="39"/>
  <c r="K9" i="39" s="1"/>
  <c r="H16" i="39"/>
  <c r="J18" i="39"/>
  <c r="K18" i="39" s="1"/>
  <c r="H15" i="39"/>
  <c r="I16" i="39"/>
  <c r="H17" i="39"/>
  <c r="H14" i="39"/>
  <c r="I15" i="39"/>
  <c r="J16" i="39"/>
  <c r="K16" i="39" s="1"/>
  <c r="I17" i="39"/>
  <c r="H11" i="39"/>
  <c r="J15" i="39"/>
  <c r="K15" i="39" s="1"/>
  <c r="J8" i="38"/>
  <c r="K8" i="38" s="1"/>
  <c r="K13" i="38"/>
  <c r="J9" i="38"/>
  <c r="K9" i="38" s="1"/>
  <c r="H14" i="38"/>
  <c r="I15" i="38"/>
  <c r="J16" i="38"/>
  <c r="K16" i="38" s="1"/>
  <c r="I17" i="38"/>
  <c r="H11" i="38"/>
  <c r="H13" i="38"/>
  <c r="J15" i="38"/>
  <c r="K15" i="38" s="1"/>
  <c r="J17" i="38"/>
  <c r="K17" i="38" s="1"/>
  <c r="H8" i="38"/>
  <c r="H10" i="38"/>
  <c r="J12" i="38"/>
  <c r="K12" i="38" s="1"/>
  <c r="I13" i="38"/>
  <c r="J14" i="38"/>
  <c r="K14" i="38" s="1"/>
  <c r="J10" i="38"/>
  <c r="K10" i="38" s="1"/>
  <c r="H14" i="37"/>
  <c r="I15" i="37"/>
  <c r="I17" i="37"/>
  <c r="H11" i="37"/>
  <c r="H13" i="37"/>
  <c r="J15" i="37"/>
  <c r="K15" i="37" s="1"/>
  <c r="J17" i="37"/>
  <c r="K17" i="37" s="1"/>
  <c r="H8" i="37"/>
  <c r="H10" i="37"/>
  <c r="J12" i="37"/>
  <c r="K12" i="37" s="1"/>
  <c r="I13" i="37"/>
  <c r="J14" i="37"/>
  <c r="K14" i="37" s="1"/>
  <c r="J8" i="37"/>
  <c r="K8" i="37" s="1"/>
  <c r="H18" i="37"/>
  <c r="J9" i="37"/>
  <c r="K9" i="37" s="1"/>
  <c r="I8" i="37"/>
  <c r="H9" i="37"/>
  <c r="I10" i="37"/>
  <c r="I9" i="37"/>
  <c r="J10" i="37"/>
  <c r="K10" i="37" s="1"/>
  <c r="K13" i="37"/>
  <c r="V11" i="41" l="1"/>
  <c r="W11" i="41" s="1"/>
  <c r="AC26" i="41"/>
  <c r="V26" i="41"/>
  <c r="W26" i="41" s="1"/>
  <c r="W27" i="40"/>
  <c r="U9" i="40"/>
  <c r="AB9" i="40" s="1"/>
  <c r="AD9" i="40" s="1"/>
  <c r="V10" i="40"/>
  <c r="W10" i="40" s="1"/>
  <c r="W8" i="40"/>
  <c r="W29" i="40"/>
  <c r="AB31" i="39"/>
  <c r="V31" i="39"/>
  <c r="W31" i="39" s="1"/>
  <c r="AB17" i="39"/>
  <c r="V17" i="39"/>
  <c r="W17" i="39" s="1"/>
  <c r="AB25" i="39"/>
  <c r="AE25" i="39" s="1"/>
  <c r="AE15" i="38"/>
  <c r="V15" i="38"/>
  <c r="W15" i="38" s="1"/>
  <c r="AD14" i="38"/>
  <c r="AE14" i="38"/>
  <c r="V14" i="37"/>
  <c r="W14" i="37" s="1"/>
  <c r="AD14" i="37"/>
  <c r="AE14" i="37"/>
  <c r="AC13" i="37"/>
  <c r="AE13" i="37"/>
  <c r="AB15" i="37"/>
  <c r="AE15" i="37" s="1"/>
  <c r="AB22" i="41"/>
  <c r="V22" i="41"/>
  <c r="W22" i="41" s="1"/>
  <c r="AB24" i="41"/>
  <c r="V24" i="41"/>
  <c r="W24" i="41" s="1"/>
  <c r="AB23" i="41"/>
  <c r="V23" i="41"/>
  <c r="W23" i="41" s="1"/>
  <c r="AB13" i="41"/>
  <c r="V13" i="41"/>
  <c r="W13" i="41" s="1"/>
  <c r="AB15" i="41"/>
  <c r="V15" i="41"/>
  <c r="W15" i="41" s="1"/>
  <c r="AD28" i="41"/>
  <c r="AC28" i="41"/>
  <c r="AB14" i="41"/>
  <c r="V14" i="41"/>
  <c r="W14" i="41" s="1"/>
  <c r="AB23" i="40"/>
  <c r="V23" i="40"/>
  <c r="W23" i="40" s="1"/>
  <c r="AB26" i="40"/>
  <c r="V26" i="40"/>
  <c r="W26" i="40" s="1"/>
  <c r="V24" i="40"/>
  <c r="W24" i="40" s="1"/>
  <c r="AB28" i="40"/>
  <c r="V28" i="40"/>
  <c r="W28" i="40" s="1"/>
  <c r="AB13" i="39"/>
  <c r="V13" i="39"/>
  <c r="W13" i="39" s="1"/>
  <c r="AB27" i="39"/>
  <c r="V27" i="39"/>
  <c r="W27" i="39" s="1"/>
  <c r="AB28" i="39"/>
  <c r="V28" i="39"/>
  <c r="W28" i="39" s="1"/>
  <c r="AE11" i="39"/>
  <c r="AD11" i="39"/>
  <c r="AC11" i="39"/>
  <c r="AB29" i="39"/>
  <c r="V29" i="39"/>
  <c r="W29" i="39" s="1"/>
  <c r="AB14" i="39"/>
  <c r="V14" i="39"/>
  <c r="W14" i="39" s="1"/>
  <c r="AB15" i="39"/>
  <c r="V15" i="39"/>
  <c r="W15" i="39" s="1"/>
  <c r="V13" i="38"/>
  <c r="W13" i="38" s="1"/>
  <c r="AB13" i="38"/>
  <c r="V21" i="38"/>
  <c r="W21" i="38" s="1"/>
  <c r="AB21" i="38"/>
  <c r="V22" i="38"/>
  <c r="W22" i="38" s="1"/>
  <c r="AB22" i="38"/>
  <c r="AB9" i="38"/>
  <c r="W9" i="38"/>
  <c r="AB11" i="38"/>
  <c r="V11" i="38"/>
  <c r="W11" i="38" s="1"/>
  <c r="AB10" i="38"/>
  <c r="AB23" i="38"/>
  <c r="V23" i="38"/>
  <c r="W23" i="38" s="1"/>
  <c r="AB26" i="38"/>
  <c r="V26" i="38"/>
  <c r="W26" i="38" s="1"/>
  <c r="AE25" i="38"/>
  <c r="AD25" i="38"/>
  <c r="AC25" i="38"/>
  <c r="AE21" i="37"/>
  <c r="AD21" i="37"/>
  <c r="AC21" i="37"/>
  <c r="AE9" i="37"/>
  <c r="AC9" i="37"/>
  <c r="AD9" i="37"/>
  <c r="AE27" i="37"/>
  <c r="AD27" i="37"/>
  <c r="AC27" i="37"/>
  <c r="AB27" i="33"/>
  <c r="V27" i="33"/>
  <c r="AB25" i="33"/>
  <c r="V25" i="33"/>
  <c r="V26" i="33"/>
  <c r="AB26" i="33"/>
  <c r="AC11" i="40"/>
  <c r="AD11" i="40"/>
  <c r="V11" i="40"/>
  <c r="W11" i="40" s="1"/>
  <c r="AD10" i="40"/>
  <c r="AC10" i="40"/>
  <c r="U13" i="40"/>
  <c r="U15" i="40"/>
  <c r="U14" i="40"/>
  <c r="V16" i="40"/>
  <c r="W16" i="40" s="1"/>
  <c r="J39" i="34"/>
  <c r="J40" i="34" s="1"/>
  <c r="I39" i="34"/>
  <c r="I40" i="34" s="1"/>
  <c r="J38" i="34"/>
  <c r="I38" i="34"/>
  <c r="D39" i="34"/>
  <c r="D40" i="34" s="1"/>
  <c r="D38" i="34"/>
  <c r="D19" i="34"/>
  <c r="D20" i="34" s="1"/>
  <c r="D18" i="34"/>
  <c r="I18" i="34"/>
  <c r="J18" i="34"/>
  <c r="I19" i="34"/>
  <c r="I20" i="34" s="1"/>
  <c r="J19" i="34"/>
  <c r="J20" i="34" s="1"/>
  <c r="V9" i="40" l="1"/>
  <c r="W9" i="40" s="1"/>
  <c r="AC9" i="40"/>
  <c r="AD25" i="39"/>
  <c r="AC25" i="39"/>
  <c r="AE31" i="39"/>
  <c r="AD31" i="39"/>
  <c r="AC31" i="39"/>
  <c r="AD17" i="39"/>
  <c r="AE17" i="39"/>
  <c r="AC17" i="39"/>
  <c r="AD15" i="37"/>
  <c r="AC15" i="37"/>
  <c r="AD22" i="41"/>
  <c r="AC22" i="41"/>
  <c r="AD24" i="41"/>
  <c r="AC24" i="41"/>
  <c r="AC14" i="41"/>
  <c r="AD14" i="41"/>
  <c r="AD23" i="41"/>
  <c r="AC23" i="41"/>
  <c r="AD15" i="41"/>
  <c r="AC15" i="41"/>
  <c r="AD13" i="41"/>
  <c r="AC13" i="41"/>
  <c r="AD28" i="40"/>
  <c r="AC28" i="40"/>
  <c r="AD26" i="40"/>
  <c r="AC26" i="40"/>
  <c r="AD23" i="40"/>
  <c r="AC23" i="40"/>
  <c r="AD24" i="40"/>
  <c r="AC24" i="40"/>
  <c r="AD13" i="39"/>
  <c r="AC13" i="39"/>
  <c r="AE13" i="39"/>
  <c r="AD15" i="39"/>
  <c r="AC15" i="39"/>
  <c r="AE15" i="39"/>
  <c r="AE14" i="39"/>
  <c r="AC14" i="39"/>
  <c r="AD14" i="39"/>
  <c r="AD27" i="39"/>
  <c r="AC27" i="39"/>
  <c r="AE27" i="39"/>
  <c r="AD29" i="39"/>
  <c r="AE29" i="39"/>
  <c r="AC29" i="39"/>
  <c r="AE28" i="39"/>
  <c r="AD28" i="39"/>
  <c r="AC28" i="39"/>
  <c r="AE22" i="38"/>
  <c r="AD22" i="38"/>
  <c r="AC22" i="38"/>
  <c r="AE9" i="38"/>
  <c r="AD9" i="38"/>
  <c r="AC9" i="38"/>
  <c r="AE21" i="38"/>
  <c r="AD21" i="38"/>
  <c r="AC21" i="38"/>
  <c r="AE10" i="38"/>
  <c r="AD10" i="38"/>
  <c r="AC10" i="38"/>
  <c r="AC26" i="38"/>
  <c r="AD26" i="38"/>
  <c r="AE26" i="38"/>
  <c r="AE13" i="38"/>
  <c r="AD13" i="38"/>
  <c r="AC13" i="38"/>
  <c r="AC23" i="38"/>
  <c r="AD23" i="38"/>
  <c r="AE23" i="38"/>
  <c r="AC11" i="38"/>
  <c r="AE11" i="38"/>
  <c r="AD11" i="38"/>
  <c r="AE27" i="33"/>
  <c r="AD27" i="33"/>
  <c r="AC27" i="33"/>
  <c r="AE26" i="33"/>
  <c r="AD26" i="33"/>
  <c r="AC26" i="33"/>
  <c r="AE25" i="33"/>
  <c r="AD25" i="33"/>
  <c r="AC25" i="33"/>
  <c r="V14" i="40"/>
  <c r="W14" i="40" s="1"/>
  <c r="AB14" i="40"/>
  <c r="AB15" i="40"/>
  <c r="V15" i="40"/>
  <c r="W15" i="40" s="1"/>
  <c r="AB13" i="40"/>
  <c r="V13" i="40"/>
  <c r="W13" i="40" s="1"/>
  <c r="H5" i="34"/>
  <c r="N5" i="34"/>
  <c r="O5" i="34" l="1"/>
  <c r="AD15" i="40"/>
  <c r="AC15" i="40"/>
  <c r="AD14" i="40"/>
  <c r="AC14" i="40"/>
  <c r="AC13" i="40"/>
  <c r="AD13" i="40"/>
  <c r="F39" i="34"/>
  <c r="F40" i="34" s="1"/>
  <c r="F38" i="34"/>
  <c r="F19" i="34"/>
  <c r="F20" i="34" s="1"/>
  <c r="F18" i="34"/>
  <c r="G39" i="34"/>
  <c r="G40" i="34" s="1"/>
  <c r="G38" i="34"/>
  <c r="G19" i="34"/>
  <c r="G20" i="34" s="1"/>
  <c r="G18" i="34"/>
  <c r="H38" i="34"/>
  <c r="N18" i="34" l="1"/>
  <c r="H39" i="34"/>
  <c r="H40" i="34" s="1"/>
  <c r="H18" i="34"/>
  <c r="N39" i="34"/>
  <c r="N40" i="34" s="1"/>
  <c r="N38" i="34"/>
  <c r="N19" i="34"/>
  <c r="N20" i="34" s="1"/>
  <c r="H19" i="34"/>
  <c r="H20" i="34" s="1"/>
  <c r="O18" i="34"/>
  <c r="O19" i="34"/>
  <c r="O20" i="34" s="1"/>
  <c r="O39" i="34" l="1"/>
  <c r="O40" i="34" s="1"/>
  <c r="O38" i="34"/>
  <c r="G28" i="33"/>
  <c r="F4" i="33" s="1"/>
  <c r="G24" i="33"/>
  <c r="C4" i="33" s="1"/>
  <c r="T16" i="33"/>
  <c r="Y15" i="33"/>
  <c r="Z15" i="33" s="1"/>
  <c r="T15" i="33"/>
  <c r="Y14" i="33"/>
  <c r="Z14" i="33" s="1"/>
  <c r="T14" i="33"/>
  <c r="Y13" i="33"/>
  <c r="Z13" i="33" s="1"/>
  <c r="T13" i="33"/>
  <c r="T12" i="33"/>
  <c r="Y11" i="33"/>
  <c r="Z11" i="33" s="1"/>
  <c r="T11" i="33"/>
  <c r="Z10" i="33"/>
  <c r="T10" i="33"/>
  <c r="Y9" i="33"/>
  <c r="Z9" i="33" s="1"/>
  <c r="T9" i="33"/>
  <c r="T8" i="33"/>
  <c r="G18" i="33"/>
  <c r="G17" i="33"/>
  <c r="G16" i="33"/>
  <c r="G15" i="33"/>
  <c r="G14" i="33"/>
  <c r="J13" i="33"/>
  <c r="J16" i="33" s="1"/>
  <c r="K16" i="33" s="1"/>
  <c r="G13" i="33"/>
  <c r="I13" i="33" s="1"/>
  <c r="G12" i="33"/>
  <c r="G11" i="33"/>
  <c r="G10" i="33"/>
  <c r="G9" i="33"/>
  <c r="G8" i="33"/>
  <c r="H9" i="33" l="1"/>
  <c r="J10" i="33"/>
  <c r="K10" i="33" s="1"/>
  <c r="U8" i="33"/>
  <c r="V8" i="33" s="1"/>
  <c r="I10" i="33"/>
  <c r="I15" i="33"/>
  <c r="I9" i="33"/>
  <c r="I12" i="33"/>
  <c r="H12" i="33"/>
  <c r="I16" i="33"/>
  <c r="I8" i="33"/>
  <c r="I11" i="33"/>
  <c r="I14" i="33"/>
  <c r="H15" i="33"/>
  <c r="H16" i="33"/>
  <c r="I17" i="33"/>
  <c r="I18" i="33"/>
  <c r="U16" i="33"/>
  <c r="V16" i="33" s="1"/>
  <c r="H18" i="33"/>
  <c r="J18" i="33"/>
  <c r="K18" i="33" s="1"/>
  <c r="H8" i="33"/>
  <c r="H11" i="33"/>
  <c r="J12" i="33"/>
  <c r="K12" i="33" s="1"/>
  <c r="H14" i="33"/>
  <c r="J15" i="33"/>
  <c r="K15" i="33" s="1"/>
  <c r="H17" i="33"/>
  <c r="U12" i="33"/>
  <c r="J8" i="33"/>
  <c r="K8" i="33" s="1"/>
  <c r="H10" i="33"/>
  <c r="J11" i="33"/>
  <c r="K11" i="33" s="1"/>
  <c r="H13" i="33"/>
  <c r="J14" i="33"/>
  <c r="K14" i="33" s="1"/>
  <c r="J17" i="33"/>
  <c r="K17" i="33" s="1"/>
  <c r="K13" i="33"/>
  <c r="J9" i="33"/>
  <c r="K9" i="33" s="1"/>
  <c r="W8" i="33" l="1"/>
  <c r="W28" i="33"/>
  <c r="W21" i="33"/>
  <c r="W24" i="33"/>
  <c r="W23" i="33"/>
  <c r="W22" i="33"/>
  <c r="W26" i="33"/>
  <c r="W27" i="33"/>
  <c r="W25" i="33"/>
  <c r="W16" i="33"/>
  <c r="V12" i="33"/>
  <c r="W12" i="33" s="1"/>
  <c r="U9" i="33"/>
  <c r="U15" i="33"/>
  <c r="U13" i="33"/>
  <c r="U14" i="33"/>
  <c r="U10" i="33"/>
  <c r="U11" i="33"/>
  <c r="V10" i="33" l="1"/>
  <c r="W10" i="33" s="1"/>
  <c r="AB10" i="33"/>
  <c r="V14" i="33"/>
  <c r="W14" i="33" s="1"/>
  <c r="AB14" i="33"/>
  <c r="V9" i="33"/>
  <c r="W9" i="33" s="1"/>
  <c r="AB9" i="33"/>
  <c r="V13" i="33"/>
  <c r="W13" i="33" s="1"/>
  <c r="AB13" i="33"/>
  <c r="V11" i="33"/>
  <c r="W11" i="33" s="1"/>
  <c r="AB11" i="33"/>
  <c r="V15" i="33"/>
  <c r="W15" i="33" s="1"/>
  <c r="AB15" i="33"/>
  <c r="AC13" i="33" l="1"/>
  <c r="AE13" i="33"/>
  <c r="AD13" i="33"/>
  <c r="AC11" i="33"/>
  <c r="AE11" i="33"/>
  <c r="AD11" i="33"/>
  <c r="AE10" i="33"/>
  <c r="AC10" i="33"/>
  <c r="AD10" i="33"/>
  <c r="AC9" i="33"/>
  <c r="AE9" i="33"/>
  <c r="AD9" i="33"/>
  <c r="AE15" i="33"/>
  <c r="AC15" i="33"/>
  <c r="AD15" i="33"/>
  <c r="AC14" i="33"/>
  <c r="AE14" i="33"/>
  <c r="AD14" i="33"/>
  <c r="L19" i="34"/>
  <c r="L20" i="34" s="1"/>
  <c r="L18" i="34"/>
  <c r="P5" i="34"/>
  <c r="L39" i="34"/>
  <c r="L40" i="34" s="1"/>
  <c r="L38" i="34"/>
  <c r="K39" i="34"/>
  <c r="K40" i="34" s="1"/>
  <c r="K38" i="34"/>
  <c r="K19" i="34"/>
  <c r="K20" i="34" s="1"/>
  <c r="K18" i="34"/>
  <c r="M5" i="34"/>
  <c r="Q5" i="34" l="1"/>
  <c r="P19" i="34"/>
  <c r="P20" i="34" s="1"/>
  <c r="P18" i="34"/>
  <c r="M39" i="34"/>
  <c r="M40" i="34" s="1"/>
  <c r="M38" i="34"/>
  <c r="P39" i="34"/>
  <c r="P40" i="34" s="1"/>
  <c r="P38" i="34"/>
  <c r="M18" i="34"/>
  <c r="M19" i="34"/>
  <c r="M20" i="34" s="1"/>
  <c r="Q18" i="34" l="1"/>
  <c r="Q19" i="34"/>
  <c r="Q20" i="34" s="1"/>
  <c r="Q39" i="34"/>
  <c r="Q40" i="34" s="1"/>
  <c r="Q38" i="34"/>
</calcChain>
</file>

<file path=xl/sharedStrings.xml><?xml version="1.0" encoding="utf-8"?>
<sst xmlns="http://schemas.openxmlformats.org/spreadsheetml/2006/main" count="772" uniqueCount="70">
  <si>
    <t>Animal #</t>
  </si>
  <si>
    <t>Date</t>
  </si>
  <si>
    <t xml:space="preserve">Animal (g) </t>
  </si>
  <si>
    <t xml:space="preserve">Muscle </t>
  </si>
  <si>
    <t>Mass                 (Kg)</t>
  </si>
  <si>
    <t>Lo       (mm)</t>
  </si>
  <si>
    <t>Lo           (M)</t>
  </si>
  <si>
    <t>Density   (Kg.M^-3)</t>
  </si>
  <si>
    <t>Twitch        (N)</t>
  </si>
  <si>
    <t>Tetanus        (N)</t>
  </si>
  <si>
    <t>Twitch:Tetanus Ratio</t>
  </si>
  <si>
    <t>Volume    (M^3)</t>
  </si>
  <si>
    <t>Area           (M^2)</t>
  </si>
  <si>
    <t>Stress  (N.M^2)</t>
  </si>
  <si>
    <t>Stress  (kN.M^2)</t>
  </si>
  <si>
    <t xml:space="preserve"> Weight (g)</t>
  </si>
  <si>
    <t>Muscle</t>
  </si>
  <si>
    <t>Muscle Weight (g)</t>
  </si>
  <si>
    <t>File #</t>
  </si>
  <si>
    <t>Length (mm)</t>
  </si>
  <si>
    <t>Active (N)</t>
  </si>
  <si>
    <t>Passive (N)</t>
  </si>
  <si>
    <t>Force-Length Relationship</t>
  </si>
  <si>
    <t>Optimum Length (mm)</t>
  </si>
  <si>
    <t>Force (N)</t>
  </si>
  <si>
    <t>Corection Factior</t>
  </si>
  <si>
    <t>Corrected Force (N)</t>
  </si>
  <si>
    <t>P/P0</t>
  </si>
  <si>
    <t xml:space="preserve">Velocity </t>
  </si>
  <si>
    <t>Velocity (muscle L)</t>
  </si>
  <si>
    <t>L/L0</t>
  </si>
  <si>
    <t>Velocity (fibre L)</t>
  </si>
  <si>
    <t>P0 - tw</t>
  </si>
  <si>
    <t>P0 - tet</t>
  </si>
  <si>
    <t>Passive (P/P0)</t>
  </si>
  <si>
    <t>Force (P/P0)</t>
  </si>
  <si>
    <t>Tetanus</t>
  </si>
  <si>
    <t>Rise Time</t>
  </si>
  <si>
    <t>Half Relax</t>
  </si>
  <si>
    <t>Average</t>
  </si>
  <si>
    <t>SD</t>
  </si>
  <si>
    <t>SE</t>
  </si>
  <si>
    <t>Twitch</t>
  </si>
  <si>
    <t>Lo Corrected fL:mL</t>
  </si>
  <si>
    <t>Mouse #</t>
  </si>
  <si>
    <t>EDL</t>
  </si>
  <si>
    <t>SOL</t>
  </si>
  <si>
    <t>Fibre Length</t>
  </si>
  <si>
    <t>L/LO/FL</t>
  </si>
  <si>
    <t>dx/dt</t>
  </si>
  <si>
    <t>100% Relax</t>
  </si>
  <si>
    <t>Corrected dx/dt</t>
  </si>
  <si>
    <t>Corrected dx/dt/g</t>
  </si>
  <si>
    <t>Soleus</t>
  </si>
  <si>
    <t>Corrected dx/dt/P0</t>
  </si>
  <si>
    <t>Corrected dx/dt/PCSA</t>
  </si>
  <si>
    <t>PCSA</t>
  </si>
  <si>
    <t>Shortening Velocity</t>
  </si>
  <si>
    <t>Normalised Muscle Vel</t>
  </si>
  <si>
    <t>Normalised Fibre Vel</t>
  </si>
  <si>
    <t>Force-Velocity (Eccentric)  - L0 ACTIVE ONLY</t>
  </si>
  <si>
    <t>Force-Velocity (Eccentric)  - L0 ACTIVE - PASSIVE</t>
  </si>
  <si>
    <t>Force-Velocity (Eccentric)  - L0 ACTIVE</t>
  </si>
  <si>
    <t>Big shift in passive after the passive loop…</t>
  </si>
  <si>
    <t>Mass (g)</t>
  </si>
  <si>
    <t>Extra lengthening protocol so had to amend the correction factor for 102-110</t>
  </si>
  <si>
    <t>A</t>
  </si>
  <si>
    <t>B</t>
  </si>
  <si>
    <t>Absolute</t>
  </si>
  <si>
    <t>Active - Passive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</si>
</sst>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"/>
    <numFmt numFmtId="166" formatCode="0.000"/>
    <numFmt numFmtId="167" formatCode="0.000000000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Arial"/>
      <family val="2"/>
    </font>
    <font>
      <sz val="11"/>
      <color rgb="FF7030A0"/>
      <name val="Calibri"/>
      <family val="2"/>
      <scheme val="minor"/>
    </font>
    <font>
      <b/>
      <sz val="8"/>
      <color rgb="FF7030A0"/>
      <name val="Arial"/>
      <family val="2"/>
    </font>
    <font>
      <b/>
      <sz val="9"/>
      <color rgb="FF7030A0"/>
      <name val="Arial"/>
      <family val="2"/>
    </font>
    <font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14" fontId="6" fillId="7" borderId="3" xfId="0" applyNumberFormat="1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6" fillId="7" borderId="3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8" fillId="6" borderId="2" xfId="0" applyNumberFormat="1" applyFont="1" applyFill="1" applyBorder="1" applyAlignment="1">
      <alignment horizontal="center" vertical="center"/>
    </xf>
    <xf numFmtId="0" fontId="4" fillId="6" borderId="2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65" fontId="3" fillId="5" borderId="2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8" fillId="8" borderId="2" xfId="0" applyNumberFormat="1" applyFont="1" applyFill="1" applyBorder="1" applyAlignment="1">
      <alignment horizontal="center" vertical="center"/>
    </xf>
    <xf numFmtId="0" fontId="4" fillId="8" borderId="2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8" fillId="9" borderId="2" xfId="0" applyNumberFormat="1" applyFont="1" applyFill="1" applyBorder="1" applyAlignment="1">
      <alignment horizontal="center" vertical="center"/>
    </xf>
    <xf numFmtId="0" fontId="4" fillId="9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6" fillId="7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/>
    </xf>
    <xf numFmtId="11" fontId="0" fillId="0" borderId="2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3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65" fontId="10" fillId="5" borderId="2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4" fontId="14" fillId="0" borderId="11" xfId="0" applyNumberFormat="1" applyFont="1" applyFill="1" applyBorder="1" applyAlignment="1">
      <alignment horizontal="center" vertical="center"/>
    </xf>
    <xf numFmtId="0" fontId="14" fillId="0" borderId="1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4" borderId="1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1" fontId="0" fillId="0" borderId="0" xfId="0" applyNumberFormat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/>
    </xf>
    <xf numFmtId="0" fontId="15" fillId="0" borderId="0" xfId="0" applyFont="1"/>
    <xf numFmtId="0" fontId="17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11" fillId="8" borderId="4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C6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5.0905074365704288E-2"/>
                  <c:y val="-0.5126946631671041"/>
                </c:manualLayout>
              </c:layout>
              <c:numFmt formatCode="General" sourceLinked="0"/>
            </c:trendlineLbl>
          </c:trendline>
          <c:xVal>
            <c:numRef>
              <c:f>'EDL7 - 28112022'!$Z$9:$Z$15</c:f>
              <c:numCache>
                <c:formatCode>General</c:formatCode>
                <c:ptCount val="7"/>
                <c:pt idx="0">
                  <c:v>-0.24194754597130549</c:v>
                </c:pt>
                <c:pt idx="1">
                  <c:v>-1.9417931300284204</c:v>
                </c:pt>
                <c:pt idx="2">
                  <c:v>-6.1946375519904446</c:v>
                </c:pt>
                <c:pt idx="4">
                  <c:v>-1.0306618819776727</c:v>
                </c:pt>
                <c:pt idx="5">
                  <c:v>-3.0845846702317288</c:v>
                </c:pt>
                <c:pt idx="6">
                  <c:v>-10.041970507211122</c:v>
                </c:pt>
              </c:numCache>
            </c:numRef>
          </c:xVal>
          <c:yVal>
            <c:numRef>
              <c:f>'EDL7 - 28112022'!$AA$9:$AA$15</c:f>
              <c:numCache>
                <c:formatCode>General</c:formatCode>
                <c:ptCount val="7"/>
                <c:pt idx="0">
                  <c:v>1.1887098534202299E-2</c:v>
                </c:pt>
                <c:pt idx="1">
                  <c:v>0.96695274324324398</c:v>
                </c:pt>
                <c:pt idx="2">
                  <c:v>3.9201514374999999</c:v>
                </c:pt>
                <c:pt idx="4">
                  <c:v>0.50728475328947398</c:v>
                </c:pt>
                <c:pt idx="5">
                  <c:v>2.0562039699999999</c:v>
                </c:pt>
                <c:pt idx="6">
                  <c:v>11.019471977272699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18A-4C7C-8978-DA706B430EA3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49257174103237095"/>
                  <c:y val="-0.20810294546515018"/>
                </c:manualLayout>
              </c:layout>
              <c:numFmt formatCode="General" sourceLinked="0"/>
            </c:trendlineLbl>
          </c:trendline>
          <c:xVal>
            <c:numRef>
              <c:f>'EDL7 - 28112022'!$Z$9:$Z$15</c:f>
              <c:numCache>
                <c:formatCode>General</c:formatCode>
                <c:ptCount val="7"/>
                <c:pt idx="0">
                  <c:v>-0.24194754597130549</c:v>
                </c:pt>
                <c:pt idx="1">
                  <c:v>-1.9417931300284204</c:v>
                </c:pt>
                <c:pt idx="2">
                  <c:v>-6.1946375519904446</c:v>
                </c:pt>
                <c:pt idx="4">
                  <c:v>-1.0306618819776727</c:v>
                </c:pt>
                <c:pt idx="5">
                  <c:v>-3.0845846702317288</c:v>
                </c:pt>
                <c:pt idx="6">
                  <c:v>-10.041970507211122</c:v>
                </c:pt>
              </c:numCache>
            </c:numRef>
          </c:xVal>
          <c:yVal>
            <c:numRef>
              <c:f>'EDL7 - 28112022'!$AA$21:$AA$27</c:f>
              <c:numCache>
                <c:formatCode>General</c:formatCode>
                <c:ptCount val="7"/>
                <c:pt idx="0">
                  <c:v>3.3598298045604898E-3</c:v>
                </c:pt>
                <c:pt idx="1">
                  <c:v>0.79971410810810595</c:v>
                </c:pt>
                <c:pt idx="2">
                  <c:v>3.76149070833333</c:v>
                </c:pt>
                <c:pt idx="4">
                  <c:v>0.453006618421052</c:v>
                </c:pt>
                <c:pt idx="5">
                  <c:v>1.85947525</c:v>
                </c:pt>
                <c:pt idx="6">
                  <c:v>8.2501654772727306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18A-4C7C-8978-DA706B430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216768"/>
        <c:axId val="163218848"/>
      </c:scatterChart>
      <c:valAx>
        <c:axId val="16321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218848"/>
        <c:crosses val="autoZero"/>
        <c:crossBetween val="midCat"/>
      </c:valAx>
      <c:valAx>
        <c:axId val="163218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2167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xVal>
            <c:numRef>
              <c:f>'SOL11 - 02122022'!$Z$9:$Z$15</c:f>
              <c:numCache>
                <c:formatCode>General</c:formatCode>
                <c:ptCount val="7"/>
                <c:pt idx="0">
                  <c:v>-0.2473125431076961</c:v>
                </c:pt>
                <c:pt idx="1">
                  <c:v>-0.99330155138978427</c:v>
                </c:pt>
                <c:pt idx="2">
                  <c:v>-2.0613261093911177</c:v>
                </c:pt>
                <c:pt idx="4">
                  <c:v>-0.49434191176470782</c:v>
                </c:pt>
                <c:pt idx="5">
                  <c:v>0</c:v>
                </c:pt>
                <c:pt idx="6">
                  <c:v>-3.4284090909090881</c:v>
                </c:pt>
              </c:numCache>
            </c:numRef>
          </c:xVal>
          <c:yVal>
            <c:numRef>
              <c:f>'SOL11 - 02122022'!$AA$9:$AA$15</c:f>
              <c:numCache>
                <c:formatCode>General</c:formatCode>
                <c:ptCount val="7"/>
                <c:pt idx="0">
                  <c:v>9.4078594849246397E-2</c:v>
                </c:pt>
                <c:pt idx="1">
                  <c:v>0.60760274175824103</c:v>
                </c:pt>
                <c:pt idx="2">
                  <c:v>1.4466991776315801</c:v>
                </c:pt>
                <c:pt idx="4">
                  <c:v>0.25107556624999999</c:v>
                </c:pt>
                <c:pt idx="6">
                  <c:v>2.21399302272726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2E-4FC6-9EA9-B3F1E207B525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'SOL11 - 02122022'!$Z$9:$Z$15</c:f>
              <c:numCache>
                <c:formatCode>General</c:formatCode>
                <c:ptCount val="7"/>
                <c:pt idx="0">
                  <c:v>-0.2473125431076961</c:v>
                </c:pt>
                <c:pt idx="1">
                  <c:v>-0.99330155138978427</c:v>
                </c:pt>
                <c:pt idx="2">
                  <c:v>-2.0613261093911177</c:v>
                </c:pt>
                <c:pt idx="4">
                  <c:v>-0.49434191176470782</c:v>
                </c:pt>
                <c:pt idx="5">
                  <c:v>0</c:v>
                </c:pt>
                <c:pt idx="6">
                  <c:v>-3.4284090909090881</c:v>
                </c:pt>
              </c:numCache>
            </c:numRef>
          </c:xVal>
          <c:yVal>
            <c:numRef>
              <c:f>'SOL11 - 02122022'!$AA$22:$AA$28</c:f>
              <c:numCache>
                <c:formatCode>General</c:formatCode>
                <c:ptCount val="7"/>
                <c:pt idx="0">
                  <c:v>8.2916738065326803E-2</c:v>
                </c:pt>
                <c:pt idx="1">
                  <c:v>0.54047962087912005</c:v>
                </c:pt>
                <c:pt idx="2">
                  <c:v>1.3277108618421001</c:v>
                </c:pt>
                <c:pt idx="4">
                  <c:v>0.21775742375000101</c:v>
                </c:pt>
                <c:pt idx="6">
                  <c:v>1.8966789659090799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2E-4FC6-9EA9-B3F1E207B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947776"/>
        <c:axId val="341948608"/>
      </c:scatterChart>
      <c:valAx>
        <c:axId val="3419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8608"/>
        <c:crosses val="autoZero"/>
        <c:crossBetween val="midCat"/>
      </c:valAx>
      <c:valAx>
        <c:axId val="34194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77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7.0629921259842521E-2"/>
                  <c:y val="-0.12793051910177894"/>
                </c:manualLayout>
              </c:layout>
              <c:numFmt formatCode="General" sourceLinked="0"/>
            </c:trendlineLbl>
          </c:trendline>
          <c:xVal>
            <c:numRef>
              <c:f>'SOL11 - 02122022'!$AA$9:$AA$15</c:f>
              <c:numCache>
                <c:formatCode>General</c:formatCode>
                <c:ptCount val="7"/>
                <c:pt idx="0">
                  <c:v>9.4078594849246397E-2</c:v>
                </c:pt>
                <c:pt idx="1">
                  <c:v>0.60760274175824103</c:v>
                </c:pt>
                <c:pt idx="2">
                  <c:v>1.4466991776315801</c:v>
                </c:pt>
                <c:pt idx="4">
                  <c:v>0.25107556624999999</c:v>
                </c:pt>
                <c:pt idx="6">
                  <c:v>2.21399302272726</c:v>
                </c:pt>
              </c:numCache>
            </c:numRef>
          </c:xVal>
          <c:yVal>
            <c:numRef>
              <c:f>'SOL11 - 02122022'!$AA$22:$AA$28</c:f>
              <c:numCache>
                <c:formatCode>General</c:formatCode>
                <c:ptCount val="7"/>
                <c:pt idx="0">
                  <c:v>8.2916738065326803E-2</c:v>
                </c:pt>
                <c:pt idx="1">
                  <c:v>0.54047962087912005</c:v>
                </c:pt>
                <c:pt idx="2">
                  <c:v>1.3277108618421001</c:v>
                </c:pt>
                <c:pt idx="4">
                  <c:v>0.21775742375000101</c:v>
                </c:pt>
                <c:pt idx="6">
                  <c:v>1.8966789659090799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13-4655-A82A-40509999C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947776"/>
        <c:axId val="341948608"/>
      </c:scatterChart>
      <c:valAx>
        <c:axId val="3419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8608"/>
        <c:crosses val="autoZero"/>
        <c:crossBetween val="midCat"/>
      </c:valAx>
      <c:valAx>
        <c:axId val="34194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77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xVal>
            <c:numRef>
              <c:f>'SOL11 - 02122022'!$Z$9:$Z$15</c:f>
              <c:numCache>
                <c:formatCode>General</c:formatCode>
                <c:ptCount val="7"/>
                <c:pt idx="0">
                  <c:v>-0.2473125431076961</c:v>
                </c:pt>
                <c:pt idx="1">
                  <c:v>-0.99330155138978427</c:v>
                </c:pt>
                <c:pt idx="2">
                  <c:v>-2.0613261093911177</c:v>
                </c:pt>
                <c:pt idx="4">
                  <c:v>-0.49434191176470782</c:v>
                </c:pt>
                <c:pt idx="5">
                  <c:v>0</c:v>
                </c:pt>
                <c:pt idx="6">
                  <c:v>-3.4284090909090881</c:v>
                </c:pt>
              </c:numCache>
            </c:numRef>
          </c:xVal>
          <c:yVal>
            <c:numRef>
              <c:f>'SOL11 - 02122022'!$W$9:$W$15</c:f>
              <c:numCache>
                <c:formatCode>General</c:formatCode>
                <c:ptCount val="7"/>
                <c:pt idx="0">
                  <c:v>1.3635754547829251</c:v>
                </c:pt>
                <c:pt idx="1">
                  <c:v>1.4834561035771006</c:v>
                </c:pt>
                <c:pt idx="2">
                  <c:v>1.5717767761829944</c:v>
                </c:pt>
                <c:pt idx="3">
                  <c:v>1</c:v>
                </c:pt>
                <c:pt idx="4">
                  <c:v>1.4414633256564611</c:v>
                </c:pt>
                <c:pt idx="5">
                  <c:v>0</c:v>
                </c:pt>
                <c:pt idx="6">
                  <c:v>1.6702735503502915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D3-44BC-A2AF-CD0239141687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'SOL11 - 02122022'!$Z$9:$Z$15</c:f>
              <c:numCache>
                <c:formatCode>General</c:formatCode>
                <c:ptCount val="7"/>
                <c:pt idx="0">
                  <c:v>-0.2473125431076961</c:v>
                </c:pt>
                <c:pt idx="1">
                  <c:v>-0.99330155138978427</c:v>
                </c:pt>
                <c:pt idx="2">
                  <c:v>-2.0613261093911177</c:v>
                </c:pt>
                <c:pt idx="4">
                  <c:v>-0.49434191176470782</c:v>
                </c:pt>
                <c:pt idx="5">
                  <c:v>0</c:v>
                </c:pt>
                <c:pt idx="6">
                  <c:v>-3.4284090909090881</c:v>
                </c:pt>
              </c:numCache>
            </c:numRef>
          </c:xVal>
          <c:yVal>
            <c:numRef>
              <c:f>'SOL11 - 02122022'!$W$9:$W$15</c:f>
              <c:numCache>
                <c:formatCode>General</c:formatCode>
                <c:ptCount val="7"/>
                <c:pt idx="0">
                  <c:v>1.3635754547829251</c:v>
                </c:pt>
                <c:pt idx="1">
                  <c:v>1.4834561035771006</c:v>
                </c:pt>
                <c:pt idx="2">
                  <c:v>1.5717767761829944</c:v>
                </c:pt>
                <c:pt idx="3">
                  <c:v>1</c:v>
                </c:pt>
                <c:pt idx="4">
                  <c:v>1.4414633256564611</c:v>
                </c:pt>
                <c:pt idx="5">
                  <c:v>0</c:v>
                </c:pt>
                <c:pt idx="6">
                  <c:v>1.6702735503502915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D3-44BC-A2AF-CD0239141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947776"/>
        <c:axId val="341948608"/>
      </c:scatterChart>
      <c:valAx>
        <c:axId val="3419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8608"/>
        <c:crosses val="autoZero"/>
        <c:crossBetween val="midCat"/>
      </c:valAx>
      <c:valAx>
        <c:axId val="34194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77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trendline>
            <c:trendlineType val="linear"/>
            <c:dispRSqr val="1"/>
            <c:dispEq val="0"/>
            <c:trendlineLbl>
              <c:layout>
                <c:manualLayout>
                  <c:x val="8.5777633424709999E-3"/>
                  <c:y val="-0.16089946135930586"/>
                </c:manualLayout>
              </c:layout>
              <c:numFmt formatCode="General" sourceLinked="0"/>
            </c:trendlineLbl>
          </c:trendline>
          <c:xVal>
            <c:numRef>
              <c:f>'SOL14 - 24012023'!$Z$9:$Z$20</c:f>
              <c:numCache>
                <c:formatCode>General</c:formatCode>
                <c:ptCount val="12"/>
                <c:pt idx="0">
                  <c:v>-0.21002572666315472</c:v>
                </c:pt>
                <c:pt idx="1">
                  <c:v>-0.8424343322234531</c:v>
                </c:pt>
                <c:pt idx="2">
                  <c:v>-1.7645948945615895</c:v>
                </c:pt>
                <c:pt idx="5">
                  <c:v>-0.42196352971308854</c:v>
                </c:pt>
                <c:pt idx="6">
                  <c:v>-1.2616518045083953</c:v>
                </c:pt>
                <c:pt idx="7">
                  <c:v>-2.9408435072141974</c:v>
                </c:pt>
                <c:pt idx="9">
                  <c:v>-0.35005507188886037</c:v>
                </c:pt>
                <c:pt idx="10">
                  <c:v>-0.63082539867982512</c:v>
                </c:pt>
                <c:pt idx="11">
                  <c:v>-2.1037114317424996</c:v>
                </c:pt>
              </c:numCache>
            </c:numRef>
          </c:xVal>
          <c:yVal>
            <c:numRef>
              <c:f>'SOL14 - 24012023'!$AA$9:$AA$20</c:f>
              <c:numCache>
                <c:formatCode>General</c:formatCode>
                <c:ptCount val="12"/>
                <c:pt idx="0">
                  <c:v>6.8299448780487895E-2</c:v>
                </c:pt>
                <c:pt idx="1">
                  <c:v>0.52518499305555599</c:v>
                </c:pt>
                <c:pt idx="2">
                  <c:v>0.93872253571428499</c:v>
                </c:pt>
                <c:pt idx="5">
                  <c:v>0.26311251018099602</c:v>
                </c:pt>
                <c:pt idx="6">
                  <c:v>0.87534988793103397</c:v>
                </c:pt>
                <c:pt idx="7">
                  <c:v>2.2476393854166501</c:v>
                </c:pt>
                <c:pt idx="9">
                  <c:v>0.23044476711026701</c:v>
                </c:pt>
                <c:pt idx="10">
                  <c:v>0.42065313486842199</c:v>
                </c:pt>
                <c:pt idx="11">
                  <c:v>1.7103362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4A-40D5-9115-AD9898B99965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1"/>
            <c:dispEq val="0"/>
            <c:trendlineLbl>
              <c:layout>
                <c:manualLayout>
                  <c:x val="-9.1799006907236011E-2"/>
                  <c:y val="-3.080999279888111E-3"/>
                </c:manualLayout>
              </c:layout>
              <c:numFmt formatCode="General" sourceLinked="0"/>
            </c:trendlineLbl>
          </c:trendline>
          <c:xVal>
            <c:numRef>
              <c:f>'SOL14 - 24012023'!$Z$9:$Z$20</c:f>
              <c:numCache>
                <c:formatCode>General</c:formatCode>
                <c:ptCount val="12"/>
                <c:pt idx="0">
                  <c:v>-0.21002572666315472</c:v>
                </c:pt>
                <c:pt idx="1">
                  <c:v>-0.8424343322234531</c:v>
                </c:pt>
                <c:pt idx="2">
                  <c:v>-1.7645948945615895</c:v>
                </c:pt>
                <c:pt idx="5">
                  <c:v>-0.42196352971308854</c:v>
                </c:pt>
                <c:pt idx="6">
                  <c:v>-1.2616518045083953</c:v>
                </c:pt>
                <c:pt idx="7">
                  <c:v>-2.9408435072141974</c:v>
                </c:pt>
                <c:pt idx="9">
                  <c:v>-0.35005507188886037</c:v>
                </c:pt>
                <c:pt idx="10">
                  <c:v>-0.63082539867982512</c:v>
                </c:pt>
                <c:pt idx="11">
                  <c:v>-2.1037114317424996</c:v>
                </c:pt>
              </c:numCache>
            </c:numRef>
          </c:xVal>
          <c:yVal>
            <c:numRef>
              <c:f>'SOL14 - 24012023'!$AA$28:$AA$39</c:f>
              <c:numCache>
                <c:formatCode>General</c:formatCode>
                <c:ptCount val="12"/>
                <c:pt idx="0">
                  <c:v>4.7983210365853797E-2</c:v>
                </c:pt>
                <c:pt idx="1">
                  <c:v>0.47450311805555401</c:v>
                </c:pt>
                <c:pt idx="2">
                  <c:v>0.84994929166666799</c:v>
                </c:pt>
                <c:pt idx="5">
                  <c:v>0.22362690045248901</c:v>
                </c:pt>
                <c:pt idx="6">
                  <c:v>0.75909109913793005</c:v>
                </c:pt>
                <c:pt idx="7">
                  <c:v>2.0361087083333098</c:v>
                </c:pt>
                <c:pt idx="9">
                  <c:v>0.211744318441065</c:v>
                </c:pt>
                <c:pt idx="10">
                  <c:v>0.38725194736842</c:v>
                </c:pt>
                <c:pt idx="11">
                  <c:v>1.5326394400000001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4A-40D5-9115-AD9898B99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947776"/>
        <c:axId val="341948608"/>
      </c:scatterChart>
      <c:valAx>
        <c:axId val="3419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8608"/>
        <c:crosses val="autoZero"/>
        <c:crossBetween val="midCat"/>
      </c:valAx>
      <c:valAx>
        <c:axId val="34194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77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7.0629921259842521E-2"/>
                  <c:y val="-0.12793051910177894"/>
                </c:manualLayout>
              </c:layout>
              <c:numFmt formatCode="General" sourceLinked="0"/>
            </c:trendlineLbl>
          </c:trendline>
          <c:xVal>
            <c:numRef>
              <c:f>'SOL14 - 24012023'!$AA$9:$AA$20</c:f>
              <c:numCache>
                <c:formatCode>General</c:formatCode>
                <c:ptCount val="12"/>
                <c:pt idx="0">
                  <c:v>6.8299448780487895E-2</c:v>
                </c:pt>
                <c:pt idx="1">
                  <c:v>0.52518499305555599</c:v>
                </c:pt>
                <c:pt idx="2">
                  <c:v>0.93872253571428499</c:v>
                </c:pt>
                <c:pt idx="5">
                  <c:v>0.26311251018099602</c:v>
                </c:pt>
                <c:pt idx="6">
                  <c:v>0.87534988793103397</c:v>
                </c:pt>
                <c:pt idx="7">
                  <c:v>2.2476393854166501</c:v>
                </c:pt>
                <c:pt idx="9">
                  <c:v>0.23044476711026701</c:v>
                </c:pt>
                <c:pt idx="10">
                  <c:v>0.42065313486842199</c:v>
                </c:pt>
                <c:pt idx="11">
                  <c:v>1.7103362</c:v>
                </c:pt>
              </c:numCache>
            </c:numRef>
          </c:xVal>
          <c:yVal>
            <c:numRef>
              <c:f>'SOL14 - 24012023'!$AA$28:$AA$39</c:f>
              <c:numCache>
                <c:formatCode>General</c:formatCode>
                <c:ptCount val="12"/>
                <c:pt idx="0">
                  <c:v>4.7983210365853797E-2</c:v>
                </c:pt>
                <c:pt idx="1">
                  <c:v>0.47450311805555401</c:v>
                </c:pt>
                <c:pt idx="2">
                  <c:v>0.84994929166666799</c:v>
                </c:pt>
                <c:pt idx="5">
                  <c:v>0.22362690045248901</c:v>
                </c:pt>
                <c:pt idx="6">
                  <c:v>0.75909109913793005</c:v>
                </c:pt>
                <c:pt idx="7">
                  <c:v>2.0361087083333098</c:v>
                </c:pt>
                <c:pt idx="9">
                  <c:v>0.211744318441065</c:v>
                </c:pt>
                <c:pt idx="10">
                  <c:v>0.38725194736842</c:v>
                </c:pt>
                <c:pt idx="11">
                  <c:v>1.5326394400000001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56-4449-A268-41B277759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947776"/>
        <c:axId val="341948608"/>
      </c:scatterChart>
      <c:valAx>
        <c:axId val="3419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8608"/>
        <c:crosses val="autoZero"/>
        <c:crossBetween val="midCat"/>
      </c:valAx>
      <c:valAx>
        <c:axId val="34194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77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xVal>
            <c:numRef>
              <c:f>'SOL14 - 24012023'!$Z$28:$Z$39</c:f>
              <c:numCache>
                <c:formatCode>General</c:formatCode>
                <c:ptCount val="12"/>
                <c:pt idx="0">
                  <c:v>-0.21002572666315472</c:v>
                </c:pt>
                <c:pt idx="1">
                  <c:v>-0.8424343322234531</c:v>
                </c:pt>
                <c:pt idx="2">
                  <c:v>-1.7645948945615895</c:v>
                </c:pt>
                <c:pt idx="5">
                  <c:v>-0.42196352971308854</c:v>
                </c:pt>
                <c:pt idx="6">
                  <c:v>-1.2616518045083953</c:v>
                </c:pt>
                <c:pt idx="7">
                  <c:v>-2.9408435072141974</c:v>
                </c:pt>
                <c:pt idx="9">
                  <c:v>-0.35005507188886037</c:v>
                </c:pt>
                <c:pt idx="10">
                  <c:v>-0.63082539867982512</c:v>
                </c:pt>
                <c:pt idx="11">
                  <c:v>-2.1037114317424996</c:v>
                </c:pt>
              </c:numCache>
            </c:numRef>
          </c:xVal>
          <c:yVal>
            <c:numRef>
              <c:f>'SOL14 - 24012023'!$W$28:$W$39</c:f>
              <c:numCache>
                <c:formatCode>General</c:formatCode>
                <c:ptCount val="12"/>
                <c:pt idx="0">
                  <c:v>1.2791340207101616</c:v>
                </c:pt>
                <c:pt idx="1">
                  <c:v>1.4531062580705141</c:v>
                </c:pt>
                <c:pt idx="2">
                  <c:v>1.537115049586375</c:v>
                </c:pt>
                <c:pt idx="3">
                  <c:v>1</c:v>
                </c:pt>
                <c:pt idx="4">
                  <c:v>1</c:v>
                </c:pt>
                <c:pt idx="5">
                  <c:v>1.4016936537234843</c:v>
                </c:pt>
                <c:pt idx="6">
                  <c:v>1.5450189086134636</c:v>
                </c:pt>
                <c:pt idx="7">
                  <c:v>1.6512450536666134</c:v>
                </c:pt>
                <c:pt idx="8">
                  <c:v>1</c:v>
                </c:pt>
                <c:pt idx="9">
                  <c:v>1.4019828954145708</c:v>
                </c:pt>
                <c:pt idx="10">
                  <c:v>1.4597535522779428</c:v>
                </c:pt>
                <c:pt idx="11">
                  <c:v>1.6104402843913905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33-467B-9B1E-0D7B2A5081A9}"/>
            </c:ext>
          </c:extLst>
        </c:ser>
        <c:ser>
          <c:idx val="0"/>
          <c:order val="1"/>
          <c:spPr>
            <a:ln w="19050">
              <a:noFill/>
            </a:ln>
          </c:spPr>
          <c:xVal>
            <c:numRef>
              <c:f>'SOL14 - 24012023'!$Z$9:$Z$20</c:f>
              <c:numCache>
                <c:formatCode>General</c:formatCode>
                <c:ptCount val="12"/>
                <c:pt idx="0">
                  <c:v>-0.21002572666315472</c:v>
                </c:pt>
                <c:pt idx="1">
                  <c:v>-0.8424343322234531</c:v>
                </c:pt>
                <c:pt idx="2">
                  <c:v>-1.7645948945615895</c:v>
                </c:pt>
                <c:pt idx="5">
                  <c:v>-0.42196352971308854</c:v>
                </c:pt>
                <c:pt idx="6">
                  <c:v>-1.2616518045083953</c:v>
                </c:pt>
                <c:pt idx="7">
                  <c:v>-2.9408435072141974</c:v>
                </c:pt>
                <c:pt idx="9">
                  <c:v>-0.35005507188886037</c:v>
                </c:pt>
                <c:pt idx="10">
                  <c:v>-0.63082539867982512</c:v>
                </c:pt>
                <c:pt idx="11">
                  <c:v>-2.1037114317424996</c:v>
                </c:pt>
              </c:numCache>
            </c:numRef>
          </c:xVal>
          <c:yVal>
            <c:numRef>
              <c:f>'SOL14 - 24012023'!$W$9:$W$20</c:f>
              <c:numCache>
                <c:formatCode>General</c:formatCode>
                <c:ptCount val="12"/>
                <c:pt idx="0">
                  <c:v>1.3010374666249958</c:v>
                </c:pt>
                <c:pt idx="1">
                  <c:v>1.4723740714661488</c:v>
                </c:pt>
                <c:pt idx="2">
                  <c:v>1.555648160374973</c:v>
                </c:pt>
                <c:pt idx="3">
                  <c:v>1</c:v>
                </c:pt>
                <c:pt idx="4">
                  <c:v>1</c:v>
                </c:pt>
                <c:pt idx="5">
                  <c:v>1.4259205569281095</c:v>
                </c:pt>
                <c:pt idx="6">
                  <c:v>1.5693399166176518</c:v>
                </c:pt>
                <c:pt idx="7">
                  <c:v>1.6805005502449479</c:v>
                </c:pt>
                <c:pt idx="8">
                  <c:v>1</c:v>
                </c:pt>
                <c:pt idx="9">
                  <c:v>1.4250221456924437</c:v>
                </c:pt>
                <c:pt idx="10">
                  <c:v>1.4844369704244549</c:v>
                </c:pt>
                <c:pt idx="11">
                  <c:v>1.638758601195599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33-467B-9B1E-0D7B2A508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947776"/>
        <c:axId val="341948608"/>
      </c:scatterChart>
      <c:valAx>
        <c:axId val="3419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8608"/>
        <c:crosses val="autoZero"/>
        <c:crossBetween val="midCat"/>
      </c:valAx>
      <c:valAx>
        <c:axId val="34194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77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trendline>
            <c:trendlineType val="linear"/>
            <c:dispRSqr val="1"/>
            <c:dispEq val="0"/>
            <c:trendlineLbl>
              <c:layout>
                <c:manualLayout>
                  <c:x val="-3.1600741459167516E-4"/>
                  <c:y val="-0.15674497648447072"/>
                </c:manualLayout>
              </c:layout>
              <c:numFmt formatCode="General" sourceLinked="0"/>
            </c:trendlineLbl>
          </c:trendline>
          <c:xVal>
            <c:numRef>
              <c:f>'SOL16 - 26012023'!$Z$9:$Z$15</c:f>
              <c:numCache>
                <c:formatCode>General</c:formatCode>
                <c:ptCount val="7"/>
                <c:pt idx="0">
                  <c:v>-0.21007027589796987</c:v>
                </c:pt>
                <c:pt idx="1">
                  <c:v>-0.84363570691434353</c:v>
                </c:pt>
                <c:pt idx="2">
                  <c:v>-1.7583508021390308</c:v>
                </c:pt>
                <c:pt idx="4">
                  <c:v>-0.42047517188693467</c:v>
                </c:pt>
                <c:pt idx="5">
                  <c:v>-1.2632883079157553</c:v>
                </c:pt>
                <c:pt idx="6">
                  <c:v>-2.9489065743944471</c:v>
                </c:pt>
              </c:numCache>
            </c:numRef>
          </c:xVal>
          <c:yVal>
            <c:numRef>
              <c:f>'SOL16 - 26012023'!$AA$9:$AA$15</c:f>
              <c:numCache>
                <c:formatCode>General</c:formatCode>
                <c:ptCount val="7"/>
                <c:pt idx="0">
                  <c:v>9.1964988384955898E-2</c:v>
                </c:pt>
                <c:pt idx="1">
                  <c:v>0.52537746491227999</c:v>
                </c:pt>
                <c:pt idx="2">
                  <c:v>1.10627486363636</c:v>
                </c:pt>
                <c:pt idx="4">
                  <c:v>0.20707853354978301</c:v>
                </c:pt>
                <c:pt idx="5">
                  <c:v>0.82952124691357998</c:v>
                </c:pt>
                <c:pt idx="6">
                  <c:v>1.96221111029411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C8-4257-945E-A997340C6ED8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1"/>
            <c:dispEq val="0"/>
            <c:trendlineLbl>
              <c:numFmt formatCode="General" sourceLinked="0"/>
            </c:trendlineLbl>
          </c:trendline>
          <c:xVal>
            <c:numRef>
              <c:f>'SOL16 - 26012023'!$Z$9:$Z$15</c:f>
              <c:numCache>
                <c:formatCode>General</c:formatCode>
                <c:ptCount val="7"/>
                <c:pt idx="0">
                  <c:v>-0.21007027589796987</c:v>
                </c:pt>
                <c:pt idx="1">
                  <c:v>-0.84363570691434353</c:v>
                </c:pt>
                <c:pt idx="2">
                  <c:v>-1.7583508021390308</c:v>
                </c:pt>
                <c:pt idx="4">
                  <c:v>-0.42047517188693467</c:v>
                </c:pt>
                <c:pt idx="5">
                  <c:v>-1.2632883079157553</c:v>
                </c:pt>
                <c:pt idx="6">
                  <c:v>-2.9489065743944471</c:v>
                </c:pt>
              </c:numCache>
            </c:numRef>
          </c:xVal>
          <c:yVal>
            <c:numRef>
              <c:f>'SOL16 - 26012023'!$AA$22:$AA$28</c:f>
              <c:numCache>
                <c:formatCode>General</c:formatCode>
                <c:ptCount val="7"/>
                <c:pt idx="0">
                  <c:v>6.9324850663716894E-2</c:v>
                </c:pt>
                <c:pt idx="1">
                  <c:v>0.43978498026315799</c:v>
                </c:pt>
                <c:pt idx="2">
                  <c:v>0.885597209090909</c:v>
                </c:pt>
                <c:pt idx="4">
                  <c:v>0.17411112770562701</c:v>
                </c:pt>
                <c:pt idx="5">
                  <c:v>0.68065841049382603</c:v>
                </c:pt>
                <c:pt idx="6">
                  <c:v>1.55156938970588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C8-4257-945E-A997340C6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947776"/>
        <c:axId val="341948608"/>
      </c:scatterChart>
      <c:valAx>
        <c:axId val="3419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8608"/>
        <c:crosses val="autoZero"/>
        <c:crossBetween val="midCat"/>
      </c:valAx>
      <c:valAx>
        <c:axId val="34194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77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7.0629921259842521E-2"/>
                  <c:y val="-0.12793051910177894"/>
                </c:manualLayout>
              </c:layout>
              <c:numFmt formatCode="General" sourceLinked="0"/>
            </c:trendlineLbl>
          </c:trendline>
          <c:xVal>
            <c:numRef>
              <c:f>'SOL16 - 26012023'!$AA$9:$AA$15</c:f>
              <c:numCache>
                <c:formatCode>General</c:formatCode>
                <c:ptCount val="7"/>
                <c:pt idx="0">
                  <c:v>9.1964988384955898E-2</c:v>
                </c:pt>
                <c:pt idx="1">
                  <c:v>0.52537746491227999</c:v>
                </c:pt>
                <c:pt idx="2">
                  <c:v>1.10627486363636</c:v>
                </c:pt>
                <c:pt idx="4">
                  <c:v>0.20707853354978301</c:v>
                </c:pt>
                <c:pt idx="5">
                  <c:v>0.82952124691357998</c:v>
                </c:pt>
                <c:pt idx="6">
                  <c:v>1.96221111029411</c:v>
                </c:pt>
              </c:numCache>
            </c:numRef>
          </c:xVal>
          <c:yVal>
            <c:numRef>
              <c:f>'SOL16 - 26012023'!$AA$22:$AA$28</c:f>
              <c:numCache>
                <c:formatCode>General</c:formatCode>
                <c:ptCount val="7"/>
                <c:pt idx="0">
                  <c:v>6.9324850663716894E-2</c:v>
                </c:pt>
                <c:pt idx="1">
                  <c:v>0.43978498026315799</c:v>
                </c:pt>
                <c:pt idx="2">
                  <c:v>0.885597209090909</c:v>
                </c:pt>
                <c:pt idx="4">
                  <c:v>0.17411112770562701</c:v>
                </c:pt>
                <c:pt idx="5">
                  <c:v>0.68065841049382603</c:v>
                </c:pt>
                <c:pt idx="6">
                  <c:v>1.55156938970588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8E-4667-A050-7E1F78C0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947776"/>
        <c:axId val="341948608"/>
      </c:scatterChart>
      <c:valAx>
        <c:axId val="3419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8608"/>
        <c:crosses val="autoZero"/>
        <c:crossBetween val="midCat"/>
      </c:valAx>
      <c:valAx>
        <c:axId val="34194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77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xVal>
            <c:numRef>
              <c:f>'SOL16 - 26012023'!$Z$9:$Z$15</c:f>
              <c:numCache>
                <c:formatCode>General</c:formatCode>
                <c:ptCount val="7"/>
                <c:pt idx="0">
                  <c:v>-0.21007027589796987</c:v>
                </c:pt>
                <c:pt idx="1">
                  <c:v>-0.84363570691434353</c:v>
                </c:pt>
                <c:pt idx="2">
                  <c:v>-1.7583508021390308</c:v>
                </c:pt>
                <c:pt idx="4">
                  <c:v>-0.42047517188693467</c:v>
                </c:pt>
                <c:pt idx="5">
                  <c:v>-1.2632883079157553</c:v>
                </c:pt>
                <c:pt idx="6">
                  <c:v>-2.9489065743944471</c:v>
                </c:pt>
              </c:numCache>
            </c:numRef>
          </c:xVal>
          <c:yVal>
            <c:numRef>
              <c:f>'SOL16 - 26012023'!$W$9:$W$15</c:f>
              <c:numCache>
                <c:formatCode>General</c:formatCode>
                <c:ptCount val="7"/>
                <c:pt idx="0">
                  <c:v>1.3969320636279288</c:v>
                </c:pt>
                <c:pt idx="1">
                  <c:v>1.5445850758940283</c:v>
                </c:pt>
                <c:pt idx="2">
                  <c:v>1.6345135384178675</c:v>
                </c:pt>
                <c:pt idx="3">
                  <c:v>1</c:v>
                </c:pt>
                <c:pt idx="4">
                  <c:v>1.5833209443178577</c:v>
                </c:pt>
                <c:pt idx="5">
                  <c:v>1.6870310599988958</c:v>
                </c:pt>
                <c:pt idx="6">
                  <c:v>1.8260378871466214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C5-4A6A-97B9-F48D94BD711F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'SOL16 - 26012023'!$Z$9:$Z$15</c:f>
              <c:numCache>
                <c:formatCode>General</c:formatCode>
                <c:ptCount val="7"/>
                <c:pt idx="0">
                  <c:v>-0.21007027589796987</c:v>
                </c:pt>
                <c:pt idx="1">
                  <c:v>-0.84363570691434353</c:v>
                </c:pt>
                <c:pt idx="2">
                  <c:v>-1.7583508021390308</c:v>
                </c:pt>
                <c:pt idx="4">
                  <c:v>-0.42047517188693467</c:v>
                </c:pt>
                <c:pt idx="5">
                  <c:v>-1.2632883079157553</c:v>
                </c:pt>
                <c:pt idx="6">
                  <c:v>-2.9489065743944471</c:v>
                </c:pt>
              </c:numCache>
            </c:numRef>
          </c:xVal>
          <c:yVal>
            <c:numRef>
              <c:f>'SOL16 - 26012023'!$W$9:$W$15</c:f>
              <c:numCache>
                <c:formatCode>General</c:formatCode>
                <c:ptCount val="7"/>
                <c:pt idx="0">
                  <c:v>1.3969320636279288</c:v>
                </c:pt>
                <c:pt idx="1">
                  <c:v>1.5445850758940283</c:v>
                </c:pt>
                <c:pt idx="2">
                  <c:v>1.6345135384178675</c:v>
                </c:pt>
                <c:pt idx="3">
                  <c:v>1</c:v>
                </c:pt>
                <c:pt idx="4">
                  <c:v>1.5833209443178577</c:v>
                </c:pt>
                <c:pt idx="5">
                  <c:v>1.6870310599988958</c:v>
                </c:pt>
                <c:pt idx="6">
                  <c:v>1.8260378871466214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C5-4A6A-97B9-F48D94BD7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947776"/>
        <c:axId val="341948608"/>
      </c:scatterChart>
      <c:valAx>
        <c:axId val="3419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8608"/>
        <c:crosses val="autoZero"/>
        <c:crossBetween val="midCat"/>
      </c:valAx>
      <c:valAx>
        <c:axId val="34194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77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xVal>
            <c:numRef>
              <c:f>'SOL17 - 27012023'!$Z$9:$Z$15</c:f>
              <c:numCache>
                <c:formatCode>General</c:formatCode>
                <c:ptCount val="7"/>
                <c:pt idx="0">
                  <c:v>-0.19846837774775902</c:v>
                </c:pt>
                <c:pt idx="1">
                  <c:v>-0.79285768500948617</c:v>
                </c:pt>
                <c:pt idx="2">
                  <c:v>-1.6594989858012141</c:v>
                </c:pt>
                <c:pt idx="4">
                  <c:v>-0.39646815751093839</c:v>
                </c:pt>
                <c:pt idx="5">
                  <c:v>-1.1878111837327436</c:v>
                </c:pt>
                <c:pt idx="6">
                  <c:v>-1.1908101879927249</c:v>
                </c:pt>
              </c:numCache>
            </c:numRef>
          </c:xVal>
          <c:yVal>
            <c:numRef>
              <c:f>'SOL17 - 27012023'!$AA$9:$AA$15</c:f>
              <c:numCache>
                <c:formatCode>General</c:formatCode>
                <c:ptCount val="7"/>
                <c:pt idx="0">
                  <c:v>7.3200552192066906E-2</c:v>
                </c:pt>
                <c:pt idx="1">
                  <c:v>0.44398543750000002</c:v>
                </c:pt>
                <c:pt idx="2">
                  <c:v>1.11470225431034</c:v>
                </c:pt>
                <c:pt idx="4">
                  <c:v>0.19274958471074299</c:v>
                </c:pt>
                <c:pt idx="5">
                  <c:v>0.80699596913580196</c:v>
                </c:pt>
                <c:pt idx="6">
                  <c:v>0.78429178608247396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EB-447A-82CA-F3F7E622E154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'SOL17 - 27012023'!$Z$9:$Z$15</c:f>
              <c:numCache>
                <c:formatCode>General</c:formatCode>
                <c:ptCount val="7"/>
                <c:pt idx="0">
                  <c:v>-0.19846837774775902</c:v>
                </c:pt>
                <c:pt idx="1">
                  <c:v>-0.79285768500948617</c:v>
                </c:pt>
                <c:pt idx="2">
                  <c:v>-1.6594989858012141</c:v>
                </c:pt>
                <c:pt idx="4">
                  <c:v>-0.39646815751093839</c:v>
                </c:pt>
                <c:pt idx="5">
                  <c:v>-1.1878111837327436</c:v>
                </c:pt>
                <c:pt idx="6">
                  <c:v>-1.1908101879927249</c:v>
                </c:pt>
              </c:numCache>
            </c:numRef>
          </c:xVal>
          <c:yVal>
            <c:numRef>
              <c:f>'SOL17 - 27012023'!$AA$22:$AA$28</c:f>
              <c:numCache>
                <c:formatCode>General</c:formatCode>
                <c:ptCount val="7"/>
                <c:pt idx="0">
                  <c:v>5.5479424321503198E-2</c:v>
                </c:pt>
                <c:pt idx="1">
                  <c:v>0.39152487096774202</c:v>
                </c:pt>
                <c:pt idx="2">
                  <c:v>0.99571039224137703</c:v>
                </c:pt>
                <c:pt idx="4">
                  <c:v>0.161279688016529</c:v>
                </c:pt>
                <c:pt idx="5">
                  <c:v>0.70220367283950602</c:v>
                </c:pt>
                <c:pt idx="6">
                  <c:v>0.70660014175257702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EB-447A-82CA-F3F7E622E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947776"/>
        <c:axId val="341948608"/>
      </c:scatterChart>
      <c:valAx>
        <c:axId val="3419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8608"/>
        <c:crosses val="autoZero"/>
        <c:crossBetween val="midCat"/>
      </c:valAx>
      <c:valAx>
        <c:axId val="34194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77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xVal>
            <c:numRef>
              <c:f>'EDL7 - 28112022'!$W$9:$W$15</c:f>
              <c:numCache>
                <c:formatCode>General</c:formatCode>
                <c:ptCount val="7"/>
                <c:pt idx="0">
                  <c:v>1.1208270364147737</c:v>
                </c:pt>
                <c:pt idx="1">
                  <c:v>1.3462488290441306</c:v>
                </c:pt>
                <c:pt idx="2">
                  <c:v>1.4582862183695577</c:v>
                </c:pt>
                <c:pt idx="3">
                  <c:v>1</c:v>
                </c:pt>
                <c:pt idx="4">
                  <c:v>1.3509527767465717</c:v>
                </c:pt>
                <c:pt idx="5">
                  <c:v>1.4555552610062299</c:v>
                </c:pt>
                <c:pt idx="6">
                  <c:v>1.4931560913026409</c:v>
                </c:pt>
              </c:numCache>
            </c:numRef>
          </c:xVal>
          <c:yVal>
            <c:numRef>
              <c:f>'EDL7 - 28112022'!$Z$9:$Z$15</c:f>
              <c:numCache>
                <c:formatCode>General</c:formatCode>
                <c:ptCount val="7"/>
                <c:pt idx="0">
                  <c:v>-0.24194754597130549</c:v>
                </c:pt>
                <c:pt idx="1">
                  <c:v>-1.9417931300284204</c:v>
                </c:pt>
                <c:pt idx="2">
                  <c:v>-6.1946375519904446</c:v>
                </c:pt>
                <c:pt idx="4">
                  <c:v>-1.0306618819776727</c:v>
                </c:pt>
                <c:pt idx="5">
                  <c:v>-3.0845846702317288</c:v>
                </c:pt>
                <c:pt idx="6">
                  <c:v>-10.041970507211122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F2C-4EA9-921C-A80C9D1260C6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'EDL7 - 28112022'!$W$21:$W$27</c:f>
              <c:numCache>
                <c:formatCode>General</c:formatCode>
                <c:ptCount val="7"/>
                <c:pt idx="0">
                  <c:v>1.105315907383265</c:v>
                </c:pt>
                <c:pt idx="1">
                  <c:v>1.3276551718952001</c:v>
                </c:pt>
                <c:pt idx="2">
                  <c:v>1.4317092448684887</c:v>
                </c:pt>
                <c:pt idx="3">
                  <c:v>1</c:v>
                </c:pt>
                <c:pt idx="4">
                  <c:v>1.3318162086541407</c:v>
                </c:pt>
                <c:pt idx="5">
                  <c:v>1.4300799834298086</c:v>
                </c:pt>
                <c:pt idx="6">
                  <c:v>1.4530553264033119</c:v>
                </c:pt>
              </c:numCache>
            </c:numRef>
          </c:xVal>
          <c:yVal>
            <c:numRef>
              <c:f>'EDL7 - 28112022'!$Z$21:$Z$27</c:f>
              <c:numCache>
                <c:formatCode>General</c:formatCode>
                <c:ptCount val="7"/>
                <c:pt idx="0">
                  <c:v>-0.24194754597130549</c:v>
                </c:pt>
                <c:pt idx="1">
                  <c:v>-1.9417931300284204</c:v>
                </c:pt>
                <c:pt idx="2">
                  <c:v>-6.1946375519904446</c:v>
                </c:pt>
                <c:pt idx="4">
                  <c:v>-1.0306618819776727</c:v>
                </c:pt>
                <c:pt idx="5">
                  <c:v>-3.0845846702317288</c:v>
                </c:pt>
                <c:pt idx="6">
                  <c:v>-10.041970507211122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F2C-4EA9-921C-A80C9D126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407424"/>
        <c:axId val="270408256"/>
      </c:scatterChart>
      <c:valAx>
        <c:axId val="2704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408256"/>
        <c:crosses val="autoZero"/>
        <c:crossBetween val="midCat"/>
      </c:valAx>
      <c:valAx>
        <c:axId val="270408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40742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7.0629921259842521E-2"/>
                  <c:y val="-0.12793051910177894"/>
                </c:manualLayout>
              </c:layout>
              <c:numFmt formatCode="General" sourceLinked="0"/>
            </c:trendlineLbl>
          </c:trendline>
          <c:xVal>
            <c:numRef>
              <c:f>'SOL17 - 27012023'!$AA$9:$AA$15</c:f>
              <c:numCache>
                <c:formatCode>General</c:formatCode>
                <c:ptCount val="7"/>
                <c:pt idx="0">
                  <c:v>7.3200552192066906E-2</c:v>
                </c:pt>
                <c:pt idx="1">
                  <c:v>0.44398543750000002</c:v>
                </c:pt>
                <c:pt idx="2">
                  <c:v>1.11470225431034</c:v>
                </c:pt>
                <c:pt idx="4">
                  <c:v>0.19274958471074299</c:v>
                </c:pt>
                <c:pt idx="5">
                  <c:v>0.80699596913580196</c:v>
                </c:pt>
                <c:pt idx="6">
                  <c:v>0.78429178608247396</c:v>
                </c:pt>
              </c:numCache>
            </c:numRef>
          </c:xVal>
          <c:yVal>
            <c:numRef>
              <c:f>'SOL17 - 27012023'!$AA$22:$AA$28</c:f>
              <c:numCache>
                <c:formatCode>General</c:formatCode>
                <c:ptCount val="7"/>
                <c:pt idx="0">
                  <c:v>5.5479424321503198E-2</c:v>
                </c:pt>
                <c:pt idx="1">
                  <c:v>0.39152487096774202</c:v>
                </c:pt>
                <c:pt idx="2">
                  <c:v>0.99571039224137703</c:v>
                </c:pt>
                <c:pt idx="4">
                  <c:v>0.161279688016529</c:v>
                </c:pt>
                <c:pt idx="5">
                  <c:v>0.70220367283950602</c:v>
                </c:pt>
                <c:pt idx="6">
                  <c:v>0.70660014175257702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4F-4C10-884A-37C4A5E5F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947776"/>
        <c:axId val="341948608"/>
      </c:scatterChart>
      <c:valAx>
        <c:axId val="3419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8608"/>
        <c:crosses val="autoZero"/>
        <c:crossBetween val="midCat"/>
      </c:valAx>
      <c:valAx>
        <c:axId val="34194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77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xVal>
            <c:numRef>
              <c:f>'SOL17 - 27012023'!$Z$9:$Z$15</c:f>
              <c:numCache>
                <c:formatCode>General</c:formatCode>
                <c:ptCount val="7"/>
                <c:pt idx="0">
                  <c:v>-0.19846837774775902</c:v>
                </c:pt>
                <c:pt idx="1">
                  <c:v>-0.79285768500948617</c:v>
                </c:pt>
                <c:pt idx="2">
                  <c:v>-1.6594989858012141</c:v>
                </c:pt>
                <c:pt idx="4">
                  <c:v>-0.39646815751093839</c:v>
                </c:pt>
                <c:pt idx="5">
                  <c:v>-1.1878111837327436</c:v>
                </c:pt>
                <c:pt idx="6">
                  <c:v>-1.1908101879927249</c:v>
                </c:pt>
              </c:numCache>
            </c:numRef>
          </c:xVal>
          <c:yVal>
            <c:numRef>
              <c:f>'SOL17 - 27012023'!$W$9:$W$15</c:f>
              <c:numCache>
                <c:formatCode>General</c:formatCode>
                <c:ptCount val="7"/>
                <c:pt idx="0">
                  <c:v>1.3659321235004969</c:v>
                </c:pt>
                <c:pt idx="1">
                  <c:v>1.5152194223539057</c:v>
                </c:pt>
                <c:pt idx="2">
                  <c:v>1.5956366598195235</c:v>
                </c:pt>
                <c:pt idx="3">
                  <c:v>1</c:v>
                </c:pt>
                <c:pt idx="4">
                  <c:v>1.4949969931307667</c:v>
                </c:pt>
                <c:pt idx="5">
                  <c:v>1.590083208352838</c:v>
                </c:pt>
                <c:pt idx="6">
                  <c:v>1.619664132717368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A3-4ED1-896E-877AE405FD8D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'SOL17 - 27012023'!$Z$9:$Z$15</c:f>
              <c:numCache>
                <c:formatCode>General</c:formatCode>
                <c:ptCount val="7"/>
                <c:pt idx="0">
                  <c:v>-0.19846837774775902</c:v>
                </c:pt>
                <c:pt idx="1">
                  <c:v>-0.79285768500948617</c:v>
                </c:pt>
                <c:pt idx="2">
                  <c:v>-1.6594989858012141</c:v>
                </c:pt>
                <c:pt idx="4">
                  <c:v>-0.39646815751093839</c:v>
                </c:pt>
                <c:pt idx="5">
                  <c:v>-1.1878111837327436</c:v>
                </c:pt>
                <c:pt idx="6">
                  <c:v>-1.1908101879927249</c:v>
                </c:pt>
              </c:numCache>
            </c:numRef>
          </c:xVal>
          <c:yVal>
            <c:numRef>
              <c:f>'SOL17 - 27012023'!$W$9:$W$15</c:f>
              <c:numCache>
                <c:formatCode>General</c:formatCode>
                <c:ptCount val="7"/>
                <c:pt idx="0">
                  <c:v>1.3659321235004969</c:v>
                </c:pt>
                <c:pt idx="1">
                  <c:v>1.5152194223539057</c:v>
                </c:pt>
                <c:pt idx="2">
                  <c:v>1.5956366598195235</c:v>
                </c:pt>
                <c:pt idx="3">
                  <c:v>1</c:v>
                </c:pt>
                <c:pt idx="4">
                  <c:v>1.4949969931307667</c:v>
                </c:pt>
                <c:pt idx="5">
                  <c:v>1.590083208352838</c:v>
                </c:pt>
                <c:pt idx="6">
                  <c:v>1.619664132717368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A3-4ED1-896E-877AE405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947776"/>
        <c:axId val="341948608"/>
      </c:scatterChart>
      <c:valAx>
        <c:axId val="3419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8608"/>
        <c:crosses val="autoZero"/>
        <c:crossBetween val="midCat"/>
      </c:valAx>
      <c:valAx>
        <c:axId val="34194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477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muscle dx/dt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4.3895669291338583E-2"/>
                  <c:y val="-0.5914931466899970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Pooled!$B$3:$B$32</c:f>
              <c:numCache>
                <c:formatCode>General</c:formatCode>
                <c:ptCount val="30"/>
              </c:numCache>
            </c:numRef>
          </c:xVal>
          <c:yVal>
            <c:numRef>
              <c:f>Pooled!$F$3:$F$32</c:f>
              <c:numCache>
                <c:formatCode>General</c:formatCode>
                <c:ptCount val="3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7FB-F641-B72E-97F09EDDAB5C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46583289588801402"/>
                  <c:y val="-0.1037970253718285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Pooled!$L$3:$L$47</c:f>
              <c:numCache>
                <c:formatCode>General</c:formatCode>
                <c:ptCount val="45"/>
              </c:numCache>
            </c:numRef>
          </c:xVal>
          <c:yVal>
            <c:numRef>
              <c:f>Pooled!$P$3:$P$47</c:f>
              <c:numCache>
                <c:formatCode>General</c:formatCode>
                <c:ptCount val="4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7FB-F641-B72E-97F09EDDA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363391"/>
        <c:axId val="703242943"/>
      </c:scatterChart>
      <c:valAx>
        <c:axId val="7033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2943"/>
        <c:crosses val="autoZero"/>
        <c:crossBetween val="midCat"/>
      </c:valAx>
      <c:valAx>
        <c:axId val="703242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36339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muscle Corrected dx/dt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4.3895669291338583E-2"/>
                  <c:y val="-0.5914931466899970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Pooled!$B$3:$B$32</c:f>
              <c:numCache>
                <c:formatCode>General</c:formatCode>
                <c:ptCount val="30"/>
              </c:numCache>
            </c:numRef>
          </c:xVal>
          <c:yVal>
            <c:numRef>
              <c:f>Pooled!$G$3:$G$32</c:f>
              <c:numCache>
                <c:formatCode>General</c:formatCode>
                <c:ptCount val="3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A2-E146-8555-CC7582198F24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46583289588801402"/>
                  <c:y val="-0.1037970253718285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Pooled!$L$3:$L$50</c:f>
              <c:numCache>
                <c:formatCode>General</c:formatCode>
                <c:ptCount val="48"/>
              </c:numCache>
            </c:numRef>
          </c:xVal>
          <c:yVal>
            <c:numRef>
              <c:f>Pooled!$Q$3:$Q$50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AA2-E146-8555-CC7582198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363391"/>
        <c:axId val="703242943"/>
      </c:scatterChart>
      <c:valAx>
        <c:axId val="7033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2943"/>
        <c:crosses val="autoZero"/>
        <c:crossBetween val="midCat"/>
      </c:valAx>
      <c:valAx>
        <c:axId val="703242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36339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muscle Corrected dx/dt/g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4.3895669291338583E-2"/>
                  <c:y val="-0.5914931466899970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Pooled!$B$3:$B$50</c:f>
              <c:numCache>
                <c:formatCode>General</c:formatCode>
                <c:ptCount val="48"/>
              </c:numCache>
            </c:numRef>
          </c:xVal>
          <c:yVal>
            <c:numRef>
              <c:f>Pooled!$H$3:$H$50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CE-1A4A-9708-CF5DE8A95644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46583289588801402"/>
                  <c:y val="-0.1037970253718285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Pooled!$L$3:$L$50</c:f>
              <c:numCache>
                <c:formatCode>General</c:formatCode>
                <c:ptCount val="48"/>
              </c:numCache>
            </c:numRef>
          </c:xVal>
          <c:yVal>
            <c:numRef>
              <c:f>Pooled!$R$3:$R$50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ECE-1A4A-9708-CF5DE8A95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363391"/>
        <c:axId val="703242943"/>
      </c:scatterChart>
      <c:valAx>
        <c:axId val="7033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2943"/>
        <c:crosses val="autoZero"/>
        <c:crossBetween val="midCat"/>
      </c:valAx>
      <c:valAx>
        <c:axId val="703242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36339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fibre dx/dt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4.3895669291338583E-2"/>
                  <c:y val="-0.5914931466899970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Pooled!$C$3:$C$50</c:f>
              <c:numCache>
                <c:formatCode>General</c:formatCode>
                <c:ptCount val="48"/>
              </c:numCache>
            </c:numRef>
          </c:xVal>
          <c:yVal>
            <c:numRef>
              <c:f>Pooled!$F$3:$F$50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4D-154C-838E-5576DCC45EB7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46583289588801402"/>
                  <c:y val="-0.1037970253718285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Pooled!$M$3:$M$50</c:f>
              <c:numCache>
                <c:formatCode>General</c:formatCode>
                <c:ptCount val="48"/>
              </c:numCache>
            </c:numRef>
          </c:xVal>
          <c:yVal>
            <c:numRef>
              <c:f>Pooled!$P$3:$P$50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4D-154C-838E-5576DCC45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363391"/>
        <c:axId val="703242943"/>
      </c:scatterChart>
      <c:valAx>
        <c:axId val="7033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2943"/>
        <c:crosses val="autoZero"/>
        <c:crossBetween val="midCat"/>
      </c:valAx>
      <c:valAx>
        <c:axId val="703242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36339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fibre Corrected dx/dt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4.3895669291338583E-2"/>
                  <c:y val="-0.5914931466899970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Pooled!$C$3:$C$50</c:f>
              <c:numCache>
                <c:formatCode>General</c:formatCode>
                <c:ptCount val="48"/>
              </c:numCache>
            </c:numRef>
          </c:xVal>
          <c:yVal>
            <c:numRef>
              <c:f>Pooled!$I$3:$I$50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1C-A140-801C-30C79B551FB6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46583289588801402"/>
                  <c:y val="-0.1037970253718285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Pooled!$M$3:$M$50</c:f>
              <c:numCache>
                <c:formatCode>General</c:formatCode>
                <c:ptCount val="48"/>
              </c:numCache>
            </c:numRef>
          </c:xVal>
          <c:yVal>
            <c:numRef>
              <c:f>Pooled!$S$3:$S$50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A1C-A140-801C-30C79B551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363391"/>
        <c:axId val="703242943"/>
      </c:scatterChart>
      <c:valAx>
        <c:axId val="7033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2943"/>
        <c:crosses val="autoZero"/>
        <c:crossBetween val="midCat"/>
      </c:valAx>
      <c:valAx>
        <c:axId val="703242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36339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fibre Corrected dx/dt/g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4.3895669291338583E-2"/>
                  <c:y val="-0.5914931466899970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Pooled!$C$3:$C$50</c:f>
              <c:numCache>
                <c:formatCode>General</c:formatCode>
                <c:ptCount val="48"/>
              </c:numCache>
            </c:numRef>
          </c:xVal>
          <c:yVal>
            <c:numRef>
              <c:f>Pooled!$H$3:$H$50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42-D948-AF00-241815F9ED9A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46583289588801402"/>
                  <c:y val="-0.1037970253718285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Pooled!$M$3:$M$50</c:f>
              <c:numCache>
                <c:formatCode>General</c:formatCode>
                <c:ptCount val="48"/>
              </c:numCache>
            </c:numRef>
          </c:xVal>
          <c:yVal>
            <c:numRef>
              <c:f>Pooled!$R$3:$R$50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42-D948-AF00-241815F9E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363391"/>
        <c:axId val="703242943"/>
      </c:scatterChart>
      <c:valAx>
        <c:axId val="7033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2943"/>
        <c:crosses val="autoZero"/>
        <c:crossBetween val="midCat"/>
      </c:valAx>
      <c:valAx>
        <c:axId val="703242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36339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muscle Corrected dx/dt/P0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4.3895669291338583E-2"/>
                  <c:y val="-0.5914931466899970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Pooled!$B$3:$B$50</c:f>
              <c:numCache>
                <c:formatCode>General</c:formatCode>
                <c:ptCount val="48"/>
              </c:numCache>
            </c:numRef>
          </c:xVal>
          <c:yVal>
            <c:numRef>
              <c:f>Pooled!$I$3:$I$50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35-CB4D-A3AA-2457F7D72024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46583289588801402"/>
                  <c:y val="-0.1037970253718285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Pooled!$L$3:$L$50</c:f>
              <c:numCache>
                <c:formatCode>General</c:formatCode>
                <c:ptCount val="48"/>
              </c:numCache>
            </c:numRef>
          </c:xVal>
          <c:yVal>
            <c:numRef>
              <c:f>Pooled!$S$3:$S$50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E35-CB4D-A3AA-2457F7D72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363391"/>
        <c:axId val="703242943"/>
      </c:scatterChart>
      <c:valAx>
        <c:axId val="7033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2943"/>
        <c:crosses val="autoZero"/>
        <c:crossBetween val="midCat"/>
      </c:valAx>
      <c:valAx>
        <c:axId val="703242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36339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fibre Corrected dx/dt/P0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4.3895669291338583E-2"/>
                  <c:y val="-0.5914931466899970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Pooled!$C$3:$C$50</c:f>
              <c:numCache>
                <c:formatCode>General</c:formatCode>
                <c:ptCount val="48"/>
              </c:numCache>
            </c:numRef>
          </c:xVal>
          <c:yVal>
            <c:numRef>
              <c:f>Pooled!$I$3:$I$50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90-7B4E-8612-A97C7FF37CA8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46583289588801402"/>
                  <c:y val="-0.1037970253718285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Pooled!$M$3:$M$50</c:f>
              <c:numCache>
                <c:formatCode>General</c:formatCode>
                <c:ptCount val="48"/>
              </c:numCache>
            </c:numRef>
          </c:xVal>
          <c:yVal>
            <c:numRef>
              <c:f>Pooled!$S$3:$S$50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90-7B4E-8612-A97C7FF37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363391"/>
        <c:axId val="703242943"/>
      </c:scatterChart>
      <c:valAx>
        <c:axId val="7033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2943"/>
        <c:crosses val="autoZero"/>
        <c:crossBetween val="midCat"/>
      </c:valAx>
      <c:valAx>
        <c:axId val="703242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36339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'EDL8 - 29112022'!$Z$9:$Z$15</c:f>
              <c:numCache>
                <c:formatCode>General</c:formatCode>
                <c:ptCount val="7"/>
                <c:pt idx="0">
                  <c:v>-0.25690421370568634</c:v>
                </c:pt>
                <c:pt idx="1">
                  <c:v>-2.0752292663476815</c:v>
                </c:pt>
                <c:pt idx="2">
                  <c:v>-6.657517482517485</c:v>
                </c:pt>
                <c:pt idx="4">
                  <c:v>-1.0336241883116861</c:v>
                </c:pt>
                <c:pt idx="5">
                  <c:v>-3.0894209956709848</c:v>
                </c:pt>
                <c:pt idx="6">
                  <c:v>-11.56430555555556</c:v>
                </c:pt>
              </c:numCache>
            </c:numRef>
          </c:xVal>
          <c:yVal>
            <c:numRef>
              <c:f>'EDL8 - 29112022'!$AA$9:$AA$15</c:f>
              <c:numCache>
                <c:formatCode>General</c:formatCode>
                <c:ptCount val="7"/>
                <c:pt idx="0">
                  <c:v>4.0183116013072E-2</c:v>
                </c:pt>
                <c:pt idx="1">
                  <c:v>0.76405899342105099</c:v>
                </c:pt>
                <c:pt idx="2">
                  <c:v>2.0808596923076799</c:v>
                </c:pt>
                <c:pt idx="4">
                  <c:v>0.334315006696429</c:v>
                </c:pt>
                <c:pt idx="5">
                  <c:v>1.2287818724489801</c:v>
                </c:pt>
                <c:pt idx="6">
                  <c:v>4.0457569999999903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5FB-45B1-AD49-8B12DE26EFE6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'EDL8 - 29112022'!$Z$9:$Z$15</c:f>
              <c:numCache>
                <c:formatCode>General</c:formatCode>
                <c:ptCount val="7"/>
                <c:pt idx="0">
                  <c:v>-0.25690421370568634</c:v>
                </c:pt>
                <c:pt idx="1">
                  <c:v>-2.0752292663476815</c:v>
                </c:pt>
                <c:pt idx="2">
                  <c:v>-6.657517482517485</c:v>
                </c:pt>
                <c:pt idx="4">
                  <c:v>-1.0336241883116861</c:v>
                </c:pt>
                <c:pt idx="5">
                  <c:v>-3.0894209956709848</c:v>
                </c:pt>
                <c:pt idx="6">
                  <c:v>-11.56430555555556</c:v>
                </c:pt>
              </c:numCache>
            </c:numRef>
          </c:xVal>
          <c:yVal>
            <c:numRef>
              <c:f>'EDL8 - 29112022'!$AA$21:$AA$27</c:f>
              <c:numCache>
                <c:formatCode>General</c:formatCode>
                <c:ptCount val="7"/>
                <c:pt idx="0">
                  <c:v>2.3332260620915101E-2</c:v>
                </c:pt>
                <c:pt idx="1">
                  <c:v>0.63254322368420801</c:v>
                </c:pt>
                <c:pt idx="2">
                  <c:v>1.8489724999999799</c:v>
                </c:pt>
                <c:pt idx="4">
                  <c:v>0.24861160714285699</c:v>
                </c:pt>
                <c:pt idx="5">
                  <c:v>1.06040888265306</c:v>
                </c:pt>
                <c:pt idx="6">
                  <c:v>2.3957179833333302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5FB-45B1-AD49-8B12DE26E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142016"/>
        <c:axId val="419127456"/>
      </c:scatterChart>
      <c:valAx>
        <c:axId val="41914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127456"/>
        <c:crosses val="autoZero"/>
        <c:crossBetween val="midCat"/>
      </c:valAx>
      <c:valAx>
        <c:axId val="41912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1420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muscle Corrected dx/dt/PCSA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4.3895669291338583E-2"/>
                  <c:y val="-0.5914931466899970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Pooled!$B$3:$B$50</c:f>
              <c:numCache>
                <c:formatCode>General</c:formatCode>
                <c:ptCount val="48"/>
              </c:numCache>
            </c:numRef>
          </c:xVal>
          <c:yVal>
            <c:numRef>
              <c:f>Pooled!$J$3:$J$50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83-A54E-8DEE-73D802E10A69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46583289588801402"/>
                  <c:y val="-0.1037970253718285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Pooled!$L$3:$L$50</c:f>
              <c:numCache>
                <c:formatCode>General</c:formatCode>
                <c:ptCount val="48"/>
              </c:numCache>
            </c:numRef>
          </c:xVal>
          <c:yVal>
            <c:numRef>
              <c:f>Pooled!$T$3:$T$50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383-A54E-8DEE-73D802E10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363391"/>
        <c:axId val="703242943"/>
      </c:scatterChart>
      <c:valAx>
        <c:axId val="7033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2943"/>
        <c:crosses val="autoZero"/>
        <c:crossBetween val="midCat"/>
      </c:valAx>
      <c:valAx>
        <c:axId val="703242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36339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fibre Corrected dx/dt/PCSA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4.3895669291338583E-2"/>
                  <c:y val="-0.5914931466899970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Pooled!$C$3:$C$50</c:f>
              <c:numCache>
                <c:formatCode>General</c:formatCode>
                <c:ptCount val="48"/>
              </c:numCache>
            </c:numRef>
          </c:xVal>
          <c:yVal>
            <c:numRef>
              <c:f>Pooled!$J$3:$J$50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86-D54C-9977-54E397E10AB5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46583289588801402"/>
                  <c:y val="-0.1037970253718285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Pooled!$M$3:$M$50</c:f>
              <c:numCache>
                <c:formatCode>General</c:formatCode>
                <c:ptCount val="48"/>
              </c:numCache>
            </c:numRef>
          </c:xVal>
          <c:yVal>
            <c:numRef>
              <c:f>Pooled!$T$3:$T$50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286-D54C-9977-54E397E1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363391"/>
        <c:axId val="703242943"/>
      </c:scatterChart>
      <c:valAx>
        <c:axId val="7033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2943"/>
        <c:crosses val="autoZero"/>
        <c:crossBetween val="midCat"/>
      </c:valAx>
      <c:valAx>
        <c:axId val="703242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36339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fibre dx/dt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4.3895669291338583E-2"/>
                  <c:y val="-0.5914931466899970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Pooled!$E$3:$E$50</c:f>
              <c:numCache>
                <c:formatCode>General</c:formatCode>
                <c:ptCount val="48"/>
              </c:numCache>
            </c:numRef>
          </c:xVal>
          <c:yVal>
            <c:numRef>
              <c:f>Pooled!$F$3:$F$50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40-49FE-92B5-FE27810CC591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46583289588801402"/>
                  <c:y val="-0.1037970253718285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Pooled!$O$3:$O$50</c:f>
              <c:numCache>
                <c:formatCode>General</c:formatCode>
                <c:ptCount val="48"/>
              </c:numCache>
            </c:numRef>
          </c:xVal>
          <c:yVal>
            <c:numRef>
              <c:f>Pooled!$P$3:$P$50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40-49FE-92B5-FE27810CC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363391"/>
        <c:axId val="703242943"/>
      </c:scatterChart>
      <c:valAx>
        <c:axId val="7033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2943"/>
        <c:crosses val="autoZero"/>
        <c:crossBetween val="midCat"/>
      </c:valAx>
      <c:valAx>
        <c:axId val="703242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36339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fibre Corrected dx/dt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4.3895669291338583E-2"/>
                  <c:y val="-0.5914931466899970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Pooled!$E$3:$E$50</c:f>
              <c:numCache>
                <c:formatCode>General</c:formatCode>
                <c:ptCount val="48"/>
              </c:numCache>
            </c:numRef>
          </c:xVal>
          <c:yVal>
            <c:numRef>
              <c:f>Pooled!$I$3:$I$50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D0-45F8-A8CF-3CF424AFAE8F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46583289588801402"/>
                  <c:y val="-0.1037970253718285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Pooled!$O$3:$O$50</c:f>
              <c:numCache>
                <c:formatCode>General</c:formatCode>
                <c:ptCount val="48"/>
              </c:numCache>
            </c:numRef>
          </c:xVal>
          <c:yVal>
            <c:numRef>
              <c:f>Pooled!$S$3:$S$50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D0-45F8-A8CF-3CF424AFA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363391"/>
        <c:axId val="703242943"/>
      </c:scatterChart>
      <c:valAx>
        <c:axId val="7033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2943"/>
        <c:crosses val="autoZero"/>
        <c:crossBetween val="midCat"/>
      </c:valAx>
      <c:valAx>
        <c:axId val="703242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36339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fibre Corrected dx/dt/g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4.3895669291338583E-2"/>
                  <c:y val="-0.5914931466899970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Pooled!$E$3:$E$50</c:f>
              <c:numCache>
                <c:formatCode>General</c:formatCode>
                <c:ptCount val="48"/>
              </c:numCache>
            </c:numRef>
          </c:xVal>
          <c:yVal>
            <c:numRef>
              <c:f>Pooled!$H$3:$H$50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E6-4077-ABBD-956A7DA28F93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46583289588801402"/>
                  <c:y val="-0.1037970253718285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Pooled!$O$3:$O$50</c:f>
              <c:numCache>
                <c:formatCode>General</c:formatCode>
                <c:ptCount val="48"/>
              </c:numCache>
            </c:numRef>
          </c:xVal>
          <c:yVal>
            <c:numRef>
              <c:f>Pooled!$R$3:$R$50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E6-4077-ABBD-956A7DA28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363391"/>
        <c:axId val="703242943"/>
      </c:scatterChart>
      <c:valAx>
        <c:axId val="7033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2943"/>
        <c:crosses val="autoZero"/>
        <c:crossBetween val="midCat"/>
      </c:valAx>
      <c:valAx>
        <c:axId val="703242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36339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fibre Corrected dx/dt/P0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4.3895669291338583E-2"/>
                  <c:y val="-0.5914931466899970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Pooled!$E$3:$E$50</c:f>
              <c:numCache>
                <c:formatCode>General</c:formatCode>
                <c:ptCount val="48"/>
              </c:numCache>
            </c:numRef>
          </c:xVal>
          <c:yVal>
            <c:numRef>
              <c:f>Pooled!$I$3:$I$50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58-4CE3-962B-4875CDB8801B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46583289588801402"/>
                  <c:y val="-0.1037970253718285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Pooled!$O$3:$O$50</c:f>
              <c:numCache>
                <c:formatCode>General</c:formatCode>
                <c:ptCount val="48"/>
              </c:numCache>
            </c:numRef>
          </c:xVal>
          <c:yVal>
            <c:numRef>
              <c:f>Pooled!$S$3:$S$50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58-4CE3-962B-4875CDB8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363391"/>
        <c:axId val="703242943"/>
      </c:scatterChart>
      <c:valAx>
        <c:axId val="7033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2943"/>
        <c:crosses val="autoZero"/>
        <c:crossBetween val="midCat"/>
      </c:valAx>
      <c:valAx>
        <c:axId val="703242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36339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fibre Corrected dx/dt/PCSA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4.3895669291338583E-2"/>
                  <c:y val="-0.5914931466899970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Pooled!$E$3:$E$50</c:f>
              <c:numCache>
                <c:formatCode>General</c:formatCode>
                <c:ptCount val="48"/>
              </c:numCache>
            </c:numRef>
          </c:xVal>
          <c:yVal>
            <c:numRef>
              <c:f>Pooled!$J$3:$J$50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E2-4AA3-AAE7-3DC09F054626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46583289588801402"/>
                  <c:y val="-0.1037970253718285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Pooled!$O$3:$O$50</c:f>
              <c:numCache>
                <c:formatCode>General</c:formatCode>
                <c:ptCount val="48"/>
              </c:numCache>
            </c:numRef>
          </c:xVal>
          <c:yVal>
            <c:numRef>
              <c:f>Pooled!$T$3:$T$50</c:f>
              <c:numCache>
                <c:formatCode>General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E2-4AA3-AAE7-3DC09F054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363391"/>
        <c:axId val="703242943"/>
      </c:scatterChart>
      <c:valAx>
        <c:axId val="7033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2943"/>
        <c:crosses val="autoZero"/>
        <c:crossBetween val="midCat"/>
      </c:valAx>
      <c:valAx>
        <c:axId val="703242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36339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'EDL8 - 29112022'!$AA$9:$AA$15</c:f>
              <c:numCache>
                <c:formatCode>General</c:formatCode>
                <c:ptCount val="7"/>
                <c:pt idx="0">
                  <c:v>4.0183116013072E-2</c:v>
                </c:pt>
                <c:pt idx="1">
                  <c:v>0.76405899342105099</c:v>
                </c:pt>
                <c:pt idx="2">
                  <c:v>2.0808596923076799</c:v>
                </c:pt>
                <c:pt idx="4">
                  <c:v>0.334315006696429</c:v>
                </c:pt>
                <c:pt idx="5">
                  <c:v>1.2287818724489801</c:v>
                </c:pt>
                <c:pt idx="6">
                  <c:v>4.0457569999999903</c:v>
                </c:pt>
              </c:numCache>
            </c:numRef>
          </c:xVal>
          <c:yVal>
            <c:numRef>
              <c:f>'EDL8 - 29112022'!$AA$21:$AA$27</c:f>
              <c:numCache>
                <c:formatCode>General</c:formatCode>
                <c:ptCount val="7"/>
                <c:pt idx="0">
                  <c:v>2.3332260620915101E-2</c:v>
                </c:pt>
                <c:pt idx="1">
                  <c:v>0.63254322368420801</c:v>
                </c:pt>
                <c:pt idx="2">
                  <c:v>1.8489724999999799</c:v>
                </c:pt>
                <c:pt idx="4">
                  <c:v>0.24861160714285699</c:v>
                </c:pt>
                <c:pt idx="5">
                  <c:v>1.06040888265306</c:v>
                </c:pt>
                <c:pt idx="6">
                  <c:v>2.3957179833333302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3B-4BE6-B6F1-5FEC81236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142016"/>
        <c:axId val="419127456"/>
      </c:scatterChart>
      <c:valAx>
        <c:axId val="41914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127456"/>
        <c:crosses val="autoZero"/>
        <c:crossBetween val="midCat"/>
      </c:valAx>
      <c:valAx>
        <c:axId val="41912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1420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xVal>
            <c:numRef>
              <c:f>'EDL8 - 29112022'!$Z$9:$Z$15</c:f>
              <c:numCache>
                <c:formatCode>General</c:formatCode>
                <c:ptCount val="7"/>
                <c:pt idx="0">
                  <c:v>-0.25690421370568634</c:v>
                </c:pt>
                <c:pt idx="1">
                  <c:v>-2.0752292663476815</c:v>
                </c:pt>
                <c:pt idx="2">
                  <c:v>-6.657517482517485</c:v>
                </c:pt>
                <c:pt idx="4">
                  <c:v>-1.0336241883116861</c:v>
                </c:pt>
                <c:pt idx="5">
                  <c:v>-3.0894209956709848</c:v>
                </c:pt>
                <c:pt idx="6">
                  <c:v>-11.56430555555556</c:v>
                </c:pt>
              </c:numCache>
            </c:numRef>
          </c:xVal>
          <c:yVal>
            <c:numRef>
              <c:f>'EDL8 - 29112022'!$W$9:$W$15</c:f>
              <c:numCache>
                <c:formatCode>General</c:formatCode>
                <c:ptCount val="7"/>
                <c:pt idx="0">
                  <c:v>1.0852571662646899</c:v>
                </c:pt>
                <c:pt idx="1">
                  <c:v>1.2874019748027032</c:v>
                </c:pt>
                <c:pt idx="2">
                  <c:v>1.3920413423516251</c:v>
                </c:pt>
                <c:pt idx="4">
                  <c:v>1.3442793162037274</c:v>
                </c:pt>
                <c:pt idx="5">
                  <c:v>1.4002208816732082</c:v>
                </c:pt>
                <c:pt idx="6">
                  <c:v>1.4260550657016362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17-493B-9BBD-EEF6D4CA0C50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'EDL8 - 29112022'!$Z$9:$Z$15</c:f>
              <c:numCache>
                <c:formatCode>General</c:formatCode>
                <c:ptCount val="7"/>
                <c:pt idx="0">
                  <c:v>-0.25690421370568634</c:v>
                </c:pt>
                <c:pt idx="1">
                  <c:v>-2.0752292663476815</c:v>
                </c:pt>
                <c:pt idx="2">
                  <c:v>-6.657517482517485</c:v>
                </c:pt>
                <c:pt idx="4">
                  <c:v>-1.0336241883116861</c:v>
                </c:pt>
                <c:pt idx="5">
                  <c:v>-3.0894209956709848</c:v>
                </c:pt>
                <c:pt idx="6">
                  <c:v>-11.56430555555556</c:v>
                </c:pt>
              </c:numCache>
            </c:numRef>
          </c:xVal>
          <c:yVal>
            <c:numRef>
              <c:f>'EDL8 - 29112022'!$W$21:$W$27</c:f>
              <c:numCache>
                <c:formatCode>General</c:formatCode>
                <c:ptCount val="7"/>
                <c:pt idx="0">
                  <c:v>1.060243376878057</c:v>
                </c:pt>
                <c:pt idx="1">
                  <c:v>1.2526084211445538</c:v>
                </c:pt>
                <c:pt idx="2">
                  <c:v>1.3450979482262821</c:v>
                </c:pt>
                <c:pt idx="4">
                  <c:v>1.3040150826012897</c:v>
                </c:pt>
                <c:pt idx="5">
                  <c:v>1.3515449492389695</c:v>
                </c:pt>
                <c:pt idx="6">
                  <c:v>1.3518063809510523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17-493B-9BBD-EEF6D4CA0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142016"/>
        <c:axId val="419127456"/>
      </c:scatterChart>
      <c:valAx>
        <c:axId val="41914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127456"/>
        <c:crosses val="autoZero"/>
        <c:crossBetween val="midCat"/>
      </c:valAx>
      <c:valAx>
        <c:axId val="41912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1420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xVal>
            <c:numRef>
              <c:f>'SOL10 - 01122022'!$Z$9:$Z$15</c:f>
              <c:numCache>
                <c:formatCode>General</c:formatCode>
                <c:ptCount val="7"/>
                <c:pt idx="0">
                  <c:v>-0.24719817692963433</c:v>
                </c:pt>
                <c:pt idx="1">
                  <c:v>-0.99287990196078435</c:v>
                </c:pt>
                <c:pt idx="2">
                  <c:v>-2.0520724745594414</c:v>
                </c:pt>
                <c:pt idx="4">
                  <c:v>-0.49546689365401281</c:v>
                </c:pt>
                <c:pt idx="5">
                  <c:v>-1.4920063025210097</c:v>
                </c:pt>
                <c:pt idx="6">
                  <c:v>-3.4614055104800392</c:v>
                </c:pt>
              </c:numCache>
            </c:numRef>
          </c:xVal>
          <c:yVal>
            <c:numRef>
              <c:f>'SOL10 - 01122022'!$AA$9:$AA$15</c:f>
              <c:numCache>
                <c:formatCode>General</c:formatCode>
                <c:ptCount val="7"/>
                <c:pt idx="0">
                  <c:v>0.109574307692308</c:v>
                </c:pt>
                <c:pt idx="1">
                  <c:v>0.64256179772727395</c:v>
                </c:pt>
                <c:pt idx="2">
                  <c:v>1.45502816772151</c:v>
                </c:pt>
                <c:pt idx="4">
                  <c:v>0.25830821182265901</c:v>
                </c:pt>
                <c:pt idx="5">
                  <c:v>0.98480902142856797</c:v>
                </c:pt>
                <c:pt idx="6">
                  <c:v>2.6260580862068901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9AE-46FA-9EB9-F8F09CE22A77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'SOL10 - 01122022'!$Z$9:$Z$15</c:f>
              <c:numCache>
                <c:formatCode>General</c:formatCode>
                <c:ptCount val="7"/>
                <c:pt idx="0">
                  <c:v>-0.24719817692963433</c:v>
                </c:pt>
                <c:pt idx="1">
                  <c:v>-0.99287990196078435</c:v>
                </c:pt>
                <c:pt idx="2">
                  <c:v>-2.0520724745594414</c:v>
                </c:pt>
                <c:pt idx="4">
                  <c:v>-0.49546689365401281</c:v>
                </c:pt>
                <c:pt idx="5">
                  <c:v>-1.4920063025210097</c:v>
                </c:pt>
                <c:pt idx="6">
                  <c:v>-3.4614055104800392</c:v>
                </c:pt>
              </c:numCache>
            </c:numRef>
          </c:xVal>
          <c:yVal>
            <c:numRef>
              <c:f>'SOL10 - 01122022'!$AA$22:$AA$28</c:f>
              <c:numCache>
                <c:formatCode>General</c:formatCode>
                <c:ptCount val="7"/>
                <c:pt idx="1">
                  <c:v>0.57837733863636498</c:v>
                </c:pt>
                <c:pt idx="2">
                  <c:v>1.30842251582278</c:v>
                </c:pt>
                <c:pt idx="4">
                  <c:v>0.232907415024629</c:v>
                </c:pt>
                <c:pt idx="5">
                  <c:v>0.903212074999998</c:v>
                </c:pt>
                <c:pt idx="6">
                  <c:v>2.3771168017241302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AE-46FA-9EB9-F8F09CE22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41344"/>
        <c:axId val="98342592"/>
      </c:scatterChart>
      <c:valAx>
        <c:axId val="983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42592"/>
        <c:crosses val="autoZero"/>
        <c:crossBetween val="midCat"/>
      </c:valAx>
      <c:valAx>
        <c:axId val="98342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4134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36713320209973754"/>
                  <c:y val="-2.3564814814814816E-2"/>
                </c:manualLayout>
              </c:layout>
              <c:numFmt formatCode="General" sourceLinked="0"/>
            </c:trendlineLbl>
          </c:trendline>
          <c:xVal>
            <c:numRef>
              <c:f>'SOL10 - 01122022'!$AA$9:$AA$15</c:f>
              <c:numCache>
                <c:formatCode>General</c:formatCode>
                <c:ptCount val="7"/>
                <c:pt idx="0">
                  <c:v>0.109574307692308</c:v>
                </c:pt>
                <c:pt idx="1">
                  <c:v>0.64256179772727395</c:v>
                </c:pt>
                <c:pt idx="2">
                  <c:v>1.45502816772151</c:v>
                </c:pt>
                <c:pt idx="4">
                  <c:v>0.25830821182265901</c:v>
                </c:pt>
                <c:pt idx="5">
                  <c:v>0.98480902142856797</c:v>
                </c:pt>
                <c:pt idx="6">
                  <c:v>2.6260580862068901</c:v>
                </c:pt>
              </c:numCache>
            </c:numRef>
          </c:xVal>
          <c:yVal>
            <c:numRef>
              <c:f>'SOL10 - 01122022'!$AA$22:$AA$28</c:f>
              <c:numCache>
                <c:formatCode>General</c:formatCode>
                <c:ptCount val="7"/>
                <c:pt idx="1">
                  <c:v>0.57837733863636498</c:v>
                </c:pt>
                <c:pt idx="2">
                  <c:v>1.30842251582278</c:v>
                </c:pt>
                <c:pt idx="4">
                  <c:v>0.232907415024629</c:v>
                </c:pt>
                <c:pt idx="5">
                  <c:v>0.903212074999998</c:v>
                </c:pt>
                <c:pt idx="6">
                  <c:v>2.3771168017241302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0A-49FE-AA63-B28FFC336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41344"/>
        <c:axId val="98342592"/>
      </c:scatterChart>
      <c:valAx>
        <c:axId val="983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42592"/>
        <c:crosses val="autoZero"/>
        <c:crossBetween val="midCat"/>
      </c:valAx>
      <c:valAx>
        <c:axId val="98342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4134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xVal>
            <c:numRef>
              <c:f>'SOL10 - 01122022'!$Z$9:$Z$15</c:f>
              <c:numCache>
                <c:formatCode>General</c:formatCode>
                <c:ptCount val="7"/>
                <c:pt idx="0">
                  <c:v>-0.24719817692963433</c:v>
                </c:pt>
                <c:pt idx="1">
                  <c:v>-0.99287990196078435</c:v>
                </c:pt>
                <c:pt idx="2">
                  <c:v>-2.0520724745594414</c:v>
                </c:pt>
                <c:pt idx="4">
                  <c:v>-0.49546689365401281</c:v>
                </c:pt>
                <c:pt idx="5">
                  <c:v>-1.4920063025210097</c:v>
                </c:pt>
                <c:pt idx="6">
                  <c:v>-3.4614055104800392</c:v>
                </c:pt>
              </c:numCache>
            </c:numRef>
          </c:xVal>
          <c:yVal>
            <c:numRef>
              <c:f>'SOL10 - 01122022'!$W$9:$W$15</c:f>
              <c:numCache>
                <c:formatCode>General</c:formatCode>
                <c:ptCount val="7"/>
                <c:pt idx="0">
                  <c:v>1.3671266351157154</c:v>
                </c:pt>
                <c:pt idx="1">
                  <c:v>1.5193871864279955</c:v>
                </c:pt>
                <c:pt idx="2">
                  <c:v>1.6106401403798662</c:v>
                </c:pt>
                <c:pt idx="3">
                  <c:v>1</c:v>
                </c:pt>
                <c:pt idx="4">
                  <c:v>1.4874043336902127</c:v>
                </c:pt>
                <c:pt idx="5">
                  <c:v>1.5999157883723523</c:v>
                </c:pt>
                <c:pt idx="6">
                  <c:v>1.7142213113173379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A8-4A37-BC94-E7A088FFFCBF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'SOL10 - 01122022'!$Z$9:$Z$15</c:f>
              <c:numCache>
                <c:formatCode>General</c:formatCode>
                <c:ptCount val="7"/>
                <c:pt idx="0">
                  <c:v>-0.24719817692963433</c:v>
                </c:pt>
                <c:pt idx="1">
                  <c:v>-0.99287990196078435</c:v>
                </c:pt>
                <c:pt idx="2">
                  <c:v>-2.0520724745594414</c:v>
                </c:pt>
                <c:pt idx="4">
                  <c:v>-0.49546689365401281</c:v>
                </c:pt>
                <c:pt idx="5">
                  <c:v>-1.4920063025210097</c:v>
                </c:pt>
                <c:pt idx="6">
                  <c:v>-3.4614055104800392</c:v>
                </c:pt>
              </c:numCache>
            </c:numRef>
          </c:xVal>
          <c:yVal>
            <c:numRef>
              <c:f>'SOL10 - 01122022'!$W$22:$W$28</c:f>
              <c:numCache>
                <c:formatCode>General</c:formatCode>
                <c:ptCount val="7"/>
                <c:pt idx="1">
                  <c:v>1.4959297320886851</c:v>
                </c:pt>
                <c:pt idx="2">
                  <c:v>1.5816324720776909</c:v>
                </c:pt>
                <c:pt idx="3">
                  <c:v>1</c:v>
                </c:pt>
                <c:pt idx="4">
                  <c:v>1.4610703872483486</c:v>
                </c:pt>
                <c:pt idx="5">
                  <c:v>1.5706409931953373</c:v>
                </c:pt>
                <c:pt idx="6">
                  <c:v>1.6776080174879824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A8-4A37-BC94-E7A088FFF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41344"/>
        <c:axId val="98342592"/>
      </c:scatterChart>
      <c:valAx>
        <c:axId val="983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42592"/>
        <c:crosses val="autoZero"/>
        <c:crossBetween val="midCat"/>
      </c:valAx>
      <c:valAx>
        <c:axId val="98342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4134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xVal>
            <c:numRef>
              <c:f>'EDL10 - 01122022'!$Z$9:$Z$17</c:f>
              <c:numCache>
                <c:formatCode>General</c:formatCode>
                <c:ptCount val="9"/>
                <c:pt idx="0">
                  <c:v>-0.25738092277080071</c:v>
                </c:pt>
                <c:pt idx="2">
                  <c:v>-2.0597346009110726</c:v>
                </c:pt>
                <c:pt idx="4">
                  <c:v>-1.0355652632371808</c:v>
                </c:pt>
                <c:pt idx="5">
                  <c:v>-3.0973223281407338</c:v>
                </c:pt>
                <c:pt idx="6">
                  <c:v>-9.9179367201425883</c:v>
                </c:pt>
                <c:pt idx="8">
                  <c:v>-0.64120942494644839</c:v>
                </c:pt>
              </c:numCache>
            </c:numRef>
          </c:xVal>
          <c:yVal>
            <c:numRef>
              <c:f>'EDL10 - 01122022'!$AA$9:$AA$17</c:f>
              <c:numCache>
                <c:formatCode>General</c:formatCode>
                <c:ptCount val="9"/>
                <c:pt idx="0">
                  <c:v>2.9825007751937801E-2</c:v>
                </c:pt>
                <c:pt idx="2">
                  <c:v>1.00306418888888</c:v>
                </c:pt>
                <c:pt idx="4">
                  <c:v>0.36759280985915399</c:v>
                </c:pt>
                <c:pt idx="5">
                  <c:v>1.67279922282608</c:v>
                </c:pt>
                <c:pt idx="6">
                  <c:v>8.3245590312500006</c:v>
                </c:pt>
                <c:pt idx="8">
                  <c:v>0.25931755672268902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BD-42A2-A430-6C6DCA41A188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'EDL10 - 01122022'!$Z$9:$Z$17</c:f>
              <c:numCache>
                <c:formatCode>General</c:formatCode>
                <c:ptCount val="9"/>
                <c:pt idx="0">
                  <c:v>-0.25738092277080071</c:v>
                </c:pt>
                <c:pt idx="2">
                  <c:v>-2.0597346009110726</c:v>
                </c:pt>
                <c:pt idx="4">
                  <c:v>-1.0355652632371808</c:v>
                </c:pt>
                <c:pt idx="5">
                  <c:v>-3.0973223281407338</c:v>
                </c:pt>
                <c:pt idx="6">
                  <c:v>-9.9179367201425883</c:v>
                </c:pt>
                <c:pt idx="8">
                  <c:v>-0.64120942494644839</c:v>
                </c:pt>
              </c:numCache>
            </c:numRef>
          </c:xVal>
          <c:yVal>
            <c:numRef>
              <c:f>'EDL10 - 01122022'!$AA$23:$AA$31</c:f>
              <c:numCache>
                <c:formatCode>General</c:formatCode>
                <c:ptCount val="9"/>
                <c:pt idx="0">
                  <c:v>1.1990970930232299E-2</c:v>
                </c:pt>
                <c:pt idx="2">
                  <c:v>0.88495031666666601</c:v>
                </c:pt>
                <c:pt idx="4">
                  <c:v>0.287148556338026</c:v>
                </c:pt>
                <c:pt idx="5">
                  <c:v>1.47447353260869</c:v>
                </c:pt>
                <c:pt idx="6">
                  <c:v>7.1197653750000001</c:v>
                </c:pt>
                <c:pt idx="8">
                  <c:v>0.23798570588235299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BD-42A2-A430-6C6DCA41A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443488"/>
        <c:axId val="162444320"/>
      </c:scatterChart>
      <c:valAx>
        <c:axId val="16244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44320"/>
        <c:crosses val="autoZero"/>
        <c:crossBetween val="midCat"/>
      </c:valAx>
      <c:valAx>
        <c:axId val="162444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434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13" Type="http://schemas.openxmlformats.org/officeDocument/2006/relationships/chart" Target="../charts/chart34.xml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5" Type="http://schemas.openxmlformats.org/officeDocument/2006/relationships/chart" Target="../charts/chart26.xml"/><Relationship Id="rId15" Type="http://schemas.openxmlformats.org/officeDocument/2006/relationships/chart" Target="../charts/chart36.xml"/><Relationship Id="rId10" Type="http://schemas.openxmlformats.org/officeDocument/2006/relationships/chart" Target="../charts/chart31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Relationship Id="rId14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647700</xdr:colOff>
      <xdr:row>28</xdr:row>
      <xdr:rowOff>119063</xdr:rowOff>
    </xdr:from>
    <xdr:to>
      <xdr:col>30</xdr:col>
      <xdr:colOff>962025</xdr:colOff>
      <xdr:row>43</xdr:row>
      <xdr:rowOff>147638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685800</xdr:colOff>
      <xdr:row>28</xdr:row>
      <xdr:rowOff>147638</xdr:rowOff>
    </xdr:from>
    <xdr:to>
      <xdr:col>25</xdr:col>
      <xdr:colOff>495300</xdr:colOff>
      <xdr:row>43</xdr:row>
      <xdr:rowOff>176213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76200</xdr:colOff>
      <xdr:row>29</xdr:row>
      <xdr:rowOff>12701</xdr:rowOff>
    </xdr:from>
    <xdr:to>
      <xdr:col>27</xdr:col>
      <xdr:colOff>1168400</xdr:colOff>
      <xdr:row>43</xdr:row>
      <xdr:rowOff>148167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0</xdr:colOff>
      <xdr:row>29</xdr:row>
      <xdr:rowOff>0</xdr:rowOff>
    </xdr:from>
    <xdr:to>
      <xdr:col>34</xdr:col>
      <xdr:colOff>59266</xdr:colOff>
      <xdr:row>43</xdr:row>
      <xdr:rowOff>135466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330199</xdr:colOff>
      <xdr:row>29</xdr:row>
      <xdr:rowOff>42334</xdr:rowOff>
    </xdr:from>
    <xdr:to>
      <xdr:col>21</xdr:col>
      <xdr:colOff>761999</xdr:colOff>
      <xdr:row>43</xdr:row>
      <xdr:rowOff>177800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849085</xdr:colOff>
      <xdr:row>28</xdr:row>
      <xdr:rowOff>179614</xdr:rowOff>
    </xdr:from>
    <xdr:to>
      <xdr:col>21</xdr:col>
      <xdr:colOff>283028</xdr:colOff>
      <xdr:row>43</xdr:row>
      <xdr:rowOff>136071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598715</xdr:colOff>
      <xdr:row>29</xdr:row>
      <xdr:rowOff>32657</xdr:rowOff>
    </xdr:from>
    <xdr:to>
      <xdr:col>25</xdr:col>
      <xdr:colOff>1175658</xdr:colOff>
      <xdr:row>44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87085</xdr:colOff>
      <xdr:row>29</xdr:row>
      <xdr:rowOff>108857</xdr:rowOff>
    </xdr:from>
    <xdr:to>
      <xdr:col>31</xdr:col>
      <xdr:colOff>163285</xdr:colOff>
      <xdr:row>44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32658</xdr:colOff>
      <xdr:row>32</xdr:row>
      <xdr:rowOff>81643</xdr:rowOff>
    </xdr:from>
    <xdr:to>
      <xdr:col>21</xdr:col>
      <xdr:colOff>468086</xdr:colOff>
      <xdr:row>47</xdr:row>
      <xdr:rowOff>48986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141514</xdr:colOff>
      <xdr:row>29</xdr:row>
      <xdr:rowOff>125186</xdr:rowOff>
    </xdr:from>
    <xdr:to>
      <xdr:col>21</xdr:col>
      <xdr:colOff>620486</xdr:colOff>
      <xdr:row>44</xdr:row>
      <xdr:rowOff>92529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718457</xdr:colOff>
      <xdr:row>29</xdr:row>
      <xdr:rowOff>163285</xdr:rowOff>
    </xdr:from>
    <xdr:to>
      <xdr:col>26</xdr:col>
      <xdr:colOff>65314</xdr:colOff>
      <xdr:row>44</xdr:row>
      <xdr:rowOff>130628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0</xdr:colOff>
      <xdr:row>30</xdr:row>
      <xdr:rowOff>0</xdr:rowOff>
    </xdr:from>
    <xdr:to>
      <xdr:col>31</xdr:col>
      <xdr:colOff>566057</xdr:colOff>
      <xdr:row>44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446315</xdr:colOff>
      <xdr:row>42</xdr:row>
      <xdr:rowOff>114301</xdr:rowOff>
    </xdr:from>
    <xdr:to>
      <xdr:col>21</xdr:col>
      <xdr:colOff>413658</xdr:colOff>
      <xdr:row>57</xdr:row>
      <xdr:rowOff>92530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620486</xdr:colOff>
      <xdr:row>42</xdr:row>
      <xdr:rowOff>108857</xdr:rowOff>
    </xdr:from>
    <xdr:to>
      <xdr:col>25</xdr:col>
      <xdr:colOff>1197429</xdr:colOff>
      <xdr:row>57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87086</xdr:colOff>
      <xdr:row>42</xdr:row>
      <xdr:rowOff>119743</xdr:rowOff>
    </xdr:from>
    <xdr:to>
      <xdr:col>31</xdr:col>
      <xdr:colOff>163286</xdr:colOff>
      <xdr:row>57</xdr:row>
      <xdr:rowOff>97972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141514</xdr:colOff>
      <xdr:row>29</xdr:row>
      <xdr:rowOff>125186</xdr:rowOff>
    </xdr:from>
    <xdr:to>
      <xdr:col>21</xdr:col>
      <xdr:colOff>620486</xdr:colOff>
      <xdr:row>44</xdr:row>
      <xdr:rowOff>92529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718457</xdr:colOff>
      <xdr:row>29</xdr:row>
      <xdr:rowOff>163285</xdr:rowOff>
    </xdr:from>
    <xdr:to>
      <xdr:col>26</xdr:col>
      <xdr:colOff>65314</xdr:colOff>
      <xdr:row>44</xdr:row>
      <xdr:rowOff>130628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0</xdr:colOff>
      <xdr:row>30</xdr:row>
      <xdr:rowOff>0</xdr:rowOff>
    </xdr:from>
    <xdr:to>
      <xdr:col>31</xdr:col>
      <xdr:colOff>566057</xdr:colOff>
      <xdr:row>44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130628</xdr:colOff>
      <xdr:row>32</xdr:row>
      <xdr:rowOff>114301</xdr:rowOff>
    </xdr:from>
    <xdr:to>
      <xdr:col>21</xdr:col>
      <xdr:colOff>609600</xdr:colOff>
      <xdr:row>47</xdr:row>
      <xdr:rowOff>81643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707571</xdr:colOff>
      <xdr:row>32</xdr:row>
      <xdr:rowOff>152400</xdr:rowOff>
    </xdr:from>
    <xdr:to>
      <xdr:col>26</xdr:col>
      <xdr:colOff>54428</xdr:colOff>
      <xdr:row>47</xdr:row>
      <xdr:rowOff>119742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478971</xdr:colOff>
      <xdr:row>32</xdr:row>
      <xdr:rowOff>174172</xdr:rowOff>
    </xdr:from>
    <xdr:to>
      <xdr:col>31</xdr:col>
      <xdr:colOff>555171</xdr:colOff>
      <xdr:row>47</xdr:row>
      <xdr:rowOff>141514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6350</xdr:colOff>
      <xdr:row>1</xdr:row>
      <xdr:rowOff>12700</xdr:rowOff>
    </xdr:from>
    <xdr:to>
      <xdr:col>26</xdr:col>
      <xdr:colOff>450850</xdr:colOff>
      <xdr:row>14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48BB4B-8BB6-3937-80FF-68D3ABB27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25400</xdr:colOff>
      <xdr:row>15</xdr:row>
      <xdr:rowOff>12700</xdr:rowOff>
    </xdr:from>
    <xdr:to>
      <xdr:col>26</xdr:col>
      <xdr:colOff>469900</xdr:colOff>
      <xdr:row>29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A28F00-F27B-6B43-921A-DCC36017C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31</xdr:row>
      <xdr:rowOff>0</xdr:rowOff>
    </xdr:from>
    <xdr:to>
      <xdr:col>26</xdr:col>
      <xdr:colOff>444500</xdr:colOff>
      <xdr:row>45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A794DC-4206-5145-A8CE-F4992FCFE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1</xdr:row>
      <xdr:rowOff>0</xdr:rowOff>
    </xdr:from>
    <xdr:to>
      <xdr:col>32</xdr:col>
      <xdr:colOff>444500</xdr:colOff>
      <xdr:row>14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0D8B15-928E-4948-9AEE-C2233ED17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15</xdr:row>
      <xdr:rowOff>0</xdr:rowOff>
    </xdr:from>
    <xdr:to>
      <xdr:col>32</xdr:col>
      <xdr:colOff>444500</xdr:colOff>
      <xdr:row>29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0E57B2-2180-484D-B17A-24719E108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31</xdr:row>
      <xdr:rowOff>0</xdr:rowOff>
    </xdr:from>
    <xdr:to>
      <xdr:col>32</xdr:col>
      <xdr:colOff>444500</xdr:colOff>
      <xdr:row>45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397EEC0-BA62-D943-9222-AAE709D55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26</xdr:col>
      <xdr:colOff>444500</xdr:colOff>
      <xdr:row>61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4AD6E60-3E01-FB41-AD22-031A84072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0</xdr:colOff>
      <xdr:row>47</xdr:row>
      <xdr:rowOff>0</xdr:rowOff>
    </xdr:from>
    <xdr:to>
      <xdr:col>32</xdr:col>
      <xdr:colOff>444500</xdr:colOff>
      <xdr:row>61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972BEE4-9AD6-4A4F-9BAB-E961E877C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63</xdr:row>
      <xdr:rowOff>0</xdr:rowOff>
    </xdr:from>
    <xdr:to>
      <xdr:col>26</xdr:col>
      <xdr:colOff>444500</xdr:colOff>
      <xdr:row>77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10CAF6B-BD36-5E4F-ABA9-4C80D1219E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0</xdr:colOff>
      <xdr:row>63</xdr:row>
      <xdr:rowOff>0</xdr:rowOff>
    </xdr:from>
    <xdr:to>
      <xdr:col>32</xdr:col>
      <xdr:colOff>444500</xdr:colOff>
      <xdr:row>77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C06B189-F42F-4B47-A56A-2714928A8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33</xdr:col>
      <xdr:colOff>0</xdr:colOff>
      <xdr:row>1</xdr:row>
      <xdr:rowOff>0</xdr:rowOff>
    </xdr:from>
    <xdr:to>
      <xdr:col>38</xdr:col>
      <xdr:colOff>444500</xdr:colOff>
      <xdr:row>14</xdr:row>
      <xdr:rowOff>38100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D0D8B15-928E-4948-9AEE-C2233ED17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0</xdr:colOff>
      <xdr:row>15</xdr:row>
      <xdr:rowOff>0</xdr:rowOff>
    </xdr:from>
    <xdr:to>
      <xdr:col>38</xdr:col>
      <xdr:colOff>444500</xdr:colOff>
      <xdr:row>29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40E57B2-2180-484D-B17A-24719E108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0</xdr:colOff>
      <xdr:row>31</xdr:row>
      <xdr:rowOff>0</xdr:rowOff>
    </xdr:from>
    <xdr:to>
      <xdr:col>38</xdr:col>
      <xdr:colOff>444500</xdr:colOff>
      <xdr:row>45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397EEC0-BA62-D943-9222-AAE709D55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33</xdr:col>
      <xdr:colOff>0</xdr:colOff>
      <xdr:row>47</xdr:row>
      <xdr:rowOff>0</xdr:rowOff>
    </xdr:from>
    <xdr:to>
      <xdr:col>38</xdr:col>
      <xdr:colOff>444500</xdr:colOff>
      <xdr:row>61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972BEE4-9AD6-4A4F-9BAB-E961E877C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33</xdr:col>
      <xdr:colOff>0</xdr:colOff>
      <xdr:row>63</xdr:row>
      <xdr:rowOff>0</xdr:rowOff>
    </xdr:from>
    <xdr:to>
      <xdr:col>38</xdr:col>
      <xdr:colOff>444500</xdr:colOff>
      <xdr:row>77</xdr:row>
      <xdr:rowOff>76200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C06B189-F42F-4B47-A56A-2714928A8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03"/>
  <sheetViews>
    <sheetView tabSelected="1" zoomScale="85" zoomScaleNormal="85" workbookViewId="0">
      <selection activeCell="Y7" sqref="Y7"/>
    </sheetView>
  </sheetViews>
  <sheetFormatPr defaultColWidth="8.77734375" defaultRowHeight="14.4" x14ac:dyDescent="0.3"/>
  <cols>
    <col min="1" max="1" width="3.44140625" customWidth="1"/>
    <col min="3" max="3" width="9.77734375" bestFit="1" customWidth="1"/>
    <col min="4" max="5" width="8.77734375" style="1"/>
    <col min="6" max="6" width="12.44140625" style="1" bestFit="1" customWidth="1"/>
    <col min="7" max="7" width="8.77734375" style="1"/>
    <col min="8" max="8" width="10.44140625" style="1" bestFit="1" customWidth="1"/>
    <col min="9" max="9" width="9.77734375" style="1" bestFit="1" customWidth="1"/>
    <col min="10" max="10" width="11.109375" style="1" customWidth="1"/>
    <col min="11" max="13" width="8.77734375" style="1"/>
    <col min="14" max="14" width="12" style="1" bestFit="1" customWidth="1"/>
    <col min="15" max="15" width="13.77734375" style="1" bestFit="1" customWidth="1"/>
    <col min="16" max="16" width="8.77734375" style="1"/>
    <col min="17" max="17" width="11.77734375" style="44" customWidth="1"/>
    <col min="20" max="21" width="8.77734375" style="105"/>
  </cols>
  <sheetData>
    <row r="1" spans="2:21" ht="15" thickBot="1" x14ac:dyDescent="0.35">
      <c r="R1" s="108" t="s">
        <v>68</v>
      </c>
      <c r="S1" s="108"/>
      <c r="T1" s="109" t="s">
        <v>69</v>
      </c>
      <c r="U1" s="109"/>
    </row>
    <row r="2" spans="2:21" ht="31.2" thickBot="1" x14ac:dyDescent="0.35">
      <c r="B2" s="45" t="s">
        <v>0</v>
      </c>
      <c r="C2" s="46" t="s">
        <v>1</v>
      </c>
      <c r="D2" s="47" t="s">
        <v>2</v>
      </c>
      <c r="E2" s="46" t="s">
        <v>3</v>
      </c>
      <c r="F2" s="48" t="s">
        <v>4</v>
      </c>
      <c r="G2" s="49" t="s">
        <v>5</v>
      </c>
      <c r="H2" s="50" t="s">
        <v>6</v>
      </c>
      <c r="I2" s="51" t="s">
        <v>43</v>
      </c>
      <c r="J2" s="46" t="s">
        <v>7</v>
      </c>
      <c r="K2" s="46" t="s">
        <v>8</v>
      </c>
      <c r="L2" s="46" t="s">
        <v>9</v>
      </c>
      <c r="M2" s="46" t="s">
        <v>10</v>
      </c>
      <c r="N2" s="46" t="s">
        <v>11</v>
      </c>
      <c r="O2" s="46" t="s">
        <v>12</v>
      </c>
      <c r="P2" s="46" t="s">
        <v>13</v>
      </c>
      <c r="Q2" s="52" t="s">
        <v>14</v>
      </c>
      <c r="R2" s="76" t="s">
        <v>66</v>
      </c>
      <c r="S2" s="76" t="s">
        <v>67</v>
      </c>
      <c r="T2" s="103" t="s">
        <v>66</v>
      </c>
      <c r="U2" s="103" t="s">
        <v>67</v>
      </c>
    </row>
    <row r="3" spans="2:21" ht="15" thickBot="1" x14ac:dyDescent="0.35">
      <c r="B3" s="77">
        <v>10</v>
      </c>
      <c r="C3" s="78">
        <f>'SOL10 - 01122022'!C2</f>
        <v>44896</v>
      </c>
      <c r="D3" s="79">
        <f>'SOL10 - 01122022'!I2</f>
        <v>23.61</v>
      </c>
      <c r="E3" s="95" t="s">
        <v>46</v>
      </c>
      <c r="F3" s="96">
        <f>'SOL10 - 01122022'!O2/1000</f>
        <v>1.0680000000000001E-5</v>
      </c>
      <c r="G3" s="97">
        <f>'SOL10 - 01122022'!O4</f>
        <v>12</v>
      </c>
      <c r="H3" s="98">
        <f t="shared" ref="H3:H4" si="0">G3/1000</f>
        <v>1.2E-2</v>
      </c>
      <c r="I3" s="99"/>
      <c r="J3" s="80">
        <v>1060</v>
      </c>
      <c r="K3" s="100">
        <f>'SOL10 - 01122022'!C4</f>
        <v>5.0019700855223885E-2</v>
      </c>
      <c r="L3" s="100">
        <f>'SOL10 - 01122022'!F4</f>
        <v>0.20512884335280299</v>
      </c>
      <c r="M3" s="85">
        <f t="shared" ref="M3:M4" si="1">K3/L3</f>
        <v>0.2438452829824353</v>
      </c>
      <c r="N3" s="86">
        <f t="shared" ref="N3:N4" si="2">F3/J3</f>
        <v>1.0075471698113208E-8</v>
      </c>
      <c r="O3" s="87">
        <f t="shared" ref="O3:O4" si="3">N3/H3</f>
        <v>8.3962264150943404E-7</v>
      </c>
      <c r="P3" s="87">
        <f t="shared" ref="P3:P4" si="4">L3/O3</f>
        <v>244310.75725165298</v>
      </c>
      <c r="Q3" s="88">
        <f t="shared" ref="Q3:Q4" si="5">P3/1000</f>
        <v>244.31075725165297</v>
      </c>
      <c r="R3" s="102">
        <v>-0.249608</v>
      </c>
      <c r="S3" s="102">
        <v>0.434471</v>
      </c>
      <c r="T3" s="104">
        <v>-0.30388900000000002</v>
      </c>
      <c r="U3" s="104">
        <v>0.30641200000000002</v>
      </c>
    </row>
    <row r="4" spans="2:21" ht="15" thickBot="1" x14ac:dyDescent="0.35">
      <c r="B4" s="89">
        <v>11</v>
      </c>
      <c r="C4" s="90">
        <f>'SOL11 - 02122022'!C2</f>
        <v>44897</v>
      </c>
      <c r="D4" s="91">
        <f>'SOL11 - 02122022'!I2</f>
        <v>24.46</v>
      </c>
      <c r="E4" s="95" t="s">
        <v>46</v>
      </c>
      <c r="F4" s="96">
        <f>'SOL11 - 02122022'!O2/1000</f>
        <v>1.291E-5</v>
      </c>
      <c r="G4" s="97">
        <f>'SOL11 - 02122022'!O4</f>
        <v>12</v>
      </c>
      <c r="H4" s="98">
        <f t="shared" si="0"/>
        <v>1.2E-2</v>
      </c>
      <c r="I4" s="99"/>
      <c r="J4" s="80">
        <v>1060</v>
      </c>
      <c r="K4" s="100">
        <f>'SOL11 - 02122022'!C4</f>
        <v>5.7526900805472549E-2</v>
      </c>
      <c r="L4" s="100">
        <f>'SOL11 - 02122022'!F4</f>
        <v>0.26023103849576407</v>
      </c>
      <c r="M4" s="85">
        <f t="shared" si="1"/>
        <v>0.22106087397568044</v>
      </c>
      <c r="N4" s="86">
        <f t="shared" si="2"/>
        <v>1.2179245283018869E-8</v>
      </c>
      <c r="O4" s="87">
        <f t="shared" si="3"/>
        <v>1.0149371069182391E-6</v>
      </c>
      <c r="P4" s="87">
        <f t="shared" si="4"/>
        <v>256401.14714687207</v>
      </c>
      <c r="Q4" s="88">
        <f t="shared" si="5"/>
        <v>256.40114714687206</v>
      </c>
      <c r="R4" s="102">
        <v>-0.33527200000000001</v>
      </c>
      <c r="S4" s="102">
        <v>0.245285</v>
      </c>
      <c r="T4" s="104">
        <v>-0.37457499999999999</v>
      </c>
      <c r="U4" s="104">
        <v>0.26000299999999998</v>
      </c>
    </row>
    <row r="5" spans="2:21" ht="15" thickBot="1" x14ac:dyDescent="0.35">
      <c r="B5" s="92">
        <v>14</v>
      </c>
      <c r="C5" s="93">
        <f>'SOL14 - 24012023'!C2</f>
        <v>44950</v>
      </c>
      <c r="D5" s="94">
        <f>'SOL14 - 24012023'!I2</f>
        <v>27.19</v>
      </c>
      <c r="E5" s="95" t="s">
        <v>46</v>
      </c>
      <c r="F5" s="96">
        <f>'SOL14 - 24012023'!O2/1000</f>
        <v>1.485E-5</v>
      </c>
      <c r="G5" s="97">
        <f>'SOL14 - 24012023'!O4</f>
        <v>13.25</v>
      </c>
      <c r="H5" s="98">
        <f>G5/1000</f>
        <v>1.325E-2</v>
      </c>
      <c r="I5" s="99"/>
      <c r="J5" s="80">
        <v>1060</v>
      </c>
      <c r="K5" s="100">
        <f>'SOL14 - 24012023'!C4</f>
        <v>6.8349437001492444E-2</v>
      </c>
      <c r="L5" s="100">
        <f>'SOL14 - 24012023'!F4</f>
        <v>0.27432972547659573</v>
      </c>
      <c r="M5" s="85">
        <f>K5/L5</f>
        <v>0.24915067764803212</v>
      </c>
      <c r="N5" s="86">
        <f>F5/J5</f>
        <v>1.400943396226415E-8</v>
      </c>
      <c r="O5" s="87">
        <f>N5/H5</f>
        <v>1.057315770736917E-6</v>
      </c>
      <c r="P5" s="87">
        <f>L5/O5</f>
        <v>259458.65281607994</v>
      </c>
      <c r="Q5" s="88">
        <f>P5/1000</f>
        <v>259.45865281607996</v>
      </c>
      <c r="R5" s="102">
        <v>-0.30287500000000001</v>
      </c>
      <c r="S5" s="102">
        <v>0.27651300000000001</v>
      </c>
      <c r="T5" s="104">
        <v>-0.325764</v>
      </c>
      <c r="U5" s="104">
        <v>0.29346699999999998</v>
      </c>
    </row>
    <row r="6" spans="2:21" ht="15" thickBot="1" x14ac:dyDescent="0.35">
      <c r="B6" s="92">
        <v>16</v>
      </c>
      <c r="C6" s="93">
        <f>'SOL16 - 26012023'!C2</f>
        <v>44952</v>
      </c>
      <c r="D6" s="94">
        <f>'SOL16 - 26012023'!I2</f>
        <v>27.7</v>
      </c>
      <c r="E6" s="95" t="s">
        <v>46</v>
      </c>
      <c r="F6" s="96">
        <f>'SOL16 - 26012023'!O2/1000</f>
        <v>1.3599999999999999E-5</v>
      </c>
      <c r="G6" s="97">
        <f>'SOL16 - 26012023'!O4</f>
        <v>12.5</v>
      </c>
      <c r="H6" s="98">
        <f t="shared" ref="H6:H7" si="6">G6/1000</f>
        <v>1.2500000000000001E-2</v>
      </c>
      <c r="I6" s="99"/>
      <c r="J6" s="80">
        <v>1060</v>
      </c>
      <c r="K6" s="100">
        <f>'SOL16 - 26012023'!C4</f>
        <v>4.0200332704975132E-2</v>
      </c>
      <c r="L6" s="100">
        <f>'SOL16 - 26012023'!F4</f>
        <v>0.18203188679975668</v>
      </c>
      <c r="M6" s="85">
        <f t="shared" ref="M6:M7" si="7">K6/L6</f>
        <v>0.22084225687995707</v>
      </c>
      <c r="N6" s="86">
        <f t="shared" ref="N6:N7" si="8">F6/J6</f>
        <v>1.2830188679245281E-8</v>
      </c>
      <c r="O6" s="87">
        <f t="shared" ref="O6:O7" si="9">N6/H6</f>
        <v>1.0264150943396225E-6</v>
      </c>
      <c r="P6" s="87">
        <f t="shared" ref="P6:P7" si="10">L6/O6</f>
        <v>177347.24265417474</v>
      </c>
      <c r="Q6" s="88">
        <f t="shared" ref="Q6:Q7" si="11">P6/1000</f>
        <v>177.34724265417475</v>
      </c>
      <c r="R6" s="102">
        <v>-0.209978</v>
      </c>
      <c r="S6" s="102">
        <v>0.21188899999999999</v>
      </c>
      <c r="T6" s="104">
        <v>-0.28467199999999998</v>
      </c>
      <c r="U6" s="104">
        <v>0.21848799999999999</v>
      </c>
    </row>
    <row r="7" spans="2:21" ht="15" thickBot="1" x14ac:dyDescent="0.35">
      <c r="B7" s="92">
        <v>17</v>
      </c>
      <c r="C7" s="93">
        <f>'SOL17 - 27012023'!C2</f>
        <v>44953</v>
      </c>
      <c r="D7" s="94">
        <f>'SOL17 - 27012023'!I2</f>
        <v>27.94</v>
      </c>
      <c r="E7" s="95" t="s">
        <v>46</v>
      </c>
      <c r="F7" s="96">
        <f>'SOL17 - 27012023'!O2/1000</f>
        <v>1.5999999999999999E-5</v>
      </c>
      <c r="G7" s="97">
        <f>'SOL17 - 27012023'!O4</f>
        <v>12.5</v>
      </c>
      <c r="H7" s="98">
        <f t="shared" si="6"/>
        <v>1.2500000000000001E-2</v>
      </c>
      <c r="I7" s="99"/>
      <c r="J7" s="80">
        <v>1060</v>
      </c>
      <c r="K7" s="100">
        <f>'SOL17 - 27012023'!C4</f>
        <v>3.3895646713930354E-2</v>
      </c>
      <c r="L7" s="100">
        <f>'SOL17 - 27012023'!F4</f>
        <v>0.18607844166970389</v>
      </c>
      <c r="M7" s="85">
        <f t="shared" si="7"/>
        <v>0.18215783843512823</v>
      </c>
      <c r="N7" s="86">
        <f t="shared" si="8"/>
        <v>1.509433962264151E-8</v>
      </c>
      <c r="O7" s="87">
        <f t="shared" si="9"/>
        <v>1.2075471698113208E-6</v>
      </c>
      <c r="P7" s="87">
        <f t="shared" si="10"/>
        <v>154096.20950772354</v>
      </c>
      <c r="Q7" s="88">
        <f t="shared" si="11"/>
        <v>154.09620950772353</v>
      </c>
      <c r="R7" s="102">
        <v>-0.336229</v>
      </c>
      <c r="S7" s="102">
        <v>0.15633900000000001</v>
      </c>
      <c r="T7" s="104">
        <v>-0.388957</v>
      </c>
      <c r="U7" s="104">
        <v>0.15834200000000001</v>
      </c>
    </row>
    <row r="8" spans="2:21" ht="15" thickBot="1" x14ac:dyDescent="0.35">
      <c r="B8" s="89"/>
      <c r="C8" s="90"/>
      <c r="D8" s="91"/>
      <c r="E8" s="95"/>
      <c r="F8" s="96"/>
      <c r="G8" s="97"/>
      <c r="H8" s="98"/>
      <c r="I8" s="99"/>
      <c r="J8" s="80"/>
      <c r="K8" s="100"/>
      <c r="L8" s="100"/>
      <c r="M8" s="85"/>
      <c r="N8" s="86"/>
      <c r="O8" s="87"/>
      <c r="P8" s="87"/>
      <c r="Q8" s="88"/>
      <c r="R8" s="102"/>
      <c r="S8" s="102"/>
      <c r="T8" s="104"/>
      <c r="U8" s="104"/>
    </row>
    <row r="9" spans="2:21" ht="15" thickBot="1" x14ac:dyDescent="0.35">
      <c r="B9" s="89"/>
      <c r="C9" s="90"/>
      <c r="D9" s="91"/>
      <c r="E9" s="95"/>
      <c r="F9" s="96"/>
      <c r="G9" s="97"/>
      <c r="H9" s="98"/>
      <c r="I9" s="99"/>
      <c r="J9" s="80"/>
      <c r="K9" s="100"/>
      <c r="L9" s="100"/>
      <c r="M9" s="85"/>
      <c r="N9" s="86"/>
      <c r="O9" s="87"/>
      <c r="P9" s="87"/>
      <c r="Q9" s="88"/>
      <c r="R9" s="102"/>
      <c r="S9" s="102"/>
      <c r="T9" s="104"/>
      <c r="U9" s="104"/>
    </row>
    <row r="10" spans="2:21" ht="15" thickBot="1" x14ac:dyDescent="0.35">
      <c r="B10" s="89"/>
      <c r="C10" s="90"/>
      <c r="D10" s="91"/>
      <c r="E10" s="95"/>
      <c r="F10" s="96"/>
      <c r="G10" s="97"/>
      <c r="H10" s="98"/>
      <c r="I10" s="99"/>
      <c r="J10" s="80"/>
      <c r="K10" s="100"/>
      <c r="L10" s="100"/>
      <c r="M10" s="85"/>
      <c r="N10" s="86"/>
      <c r="O10" s="87"/>
      <c r="P10" s="87"/>
      <c r="Q10" s="88"/>
      <c r="R10" s="102"/>
      <c r="S10" s="102"/>
      <c r="T10" s="104"/>
      <c r="U10" s="104"/>
    </row>
    <row r="11" spans="2:21" ht="15" thickBot="1" x14ac:dyDescent="0.35">
      <c r="B11" s="89"/>
      <c r="C11" s="90"/>
      <c r="D11" s="91"/>
      <c r="E11" s="95"/>
      <c r="F11" s="96"/>
      <c r="G11" s="97"/>
      <c r="H11" s="98"/>
      <c r="I11" s="99"/>
      <c r="J11" s="80"/>
      <c r="K11" s="100"/>
      <c r="L11" s="100"/>
      <c r="M11" s="85"/>
      <c r="N11" s="86"/>
      <c r="O11" s="87"/>
      <c r="P11" s="87"/>
      <c r="Q11" s="88"/>
      <c r="R11" s="102"/>
      <c r="S11" s="102"/>
      <c r="T11" s="104"/>
      <c r="U11" s="104"/>
    </row>
    <row r="12" spans="2:21" ht="15" thickBot="1" x14ac:dyDescent="0.35">
      <c r="B12" s="89"/>
      <c r="C12" s="90"/>
      <c r="D12" s="91"/>
      <c r="E12" s="95"/>
      <c r="F12" s="96"/>
      <c r="G12" s="97"/>
      <c r="H12" s="98"/>
      <c r="I12" s="99"/>
      <c r="J12" s="80"/>
      <c r="K12" s="100"/>
      <c r="L12" s="100"/>
      <c r="M12" s="85"/>
      <c r="N12" s="86"/>
      <c r="O12" s="87"/>
      <c r="P12" s="87"/>
      <c r="Q12" s="88"/>
      <c r="R12" s="102"/>
      <c r="S12" s="102"/>
      <c r="T12" s="104"/>
      <c r="U12" s="104"/>
    </row>
    <row r="13" spans="2:21" ht="15" thickBot="1" x14ac:dyDescent="0.35">
      <c r="B13" s="89"/>
      <c r="C13" s="90"/>
      <c r="D13" s="91"/>
      <c r="E13" s="95"/>
      <c r="F13" s="96"/>
      <c r="G13" s="97"/>
      <c r="H13" s="98"/>
      <c r="I13" s="99"/>
      <c r="J13" s="80"/>
      <c r="K13" s="100"/>
      <c r="L13" s="100"/>
      <c r="M13" s="85"/>
      <c r="N13" s="86"/>
      <c r="O13" s="87"/>
      <c r="P13" s="87"/>
      <c r="Q13" s="88"/>
      <c r="R13" s="102"/>
      <c r="S13" s="102"/>
      <c r="T13" s="104"/>
      <c r="U13" s="104"/>
    </row>
    <row r="14" spans="2:21" ht="15" thickBot="1" x14ac:dyDescent="0.35">
      <c r="B14" s="89"/>
      <c r="C14" s="90"/>
      <c r="D14" s="91"/>
      <c r="E14" s="95"/>
      <c r="F14" s="96"/>
      <c r="G14" s="97"/>
      <c r="H14" s="98"/>
      <c r="I14" s="99"/>
      <c r="J14" s="80"/>
      <c r="K14" s="100"/>
      <c r="L14" s="100"/>
      <c r="M14" s="85"/>
      <c r="N14" s="86"/>
      <c r="O14" s="87"/>
      <c r="P14" s="87"/>
      <c r="Q14" s="88"/>
      <c r="R14" s="102"/>
      <c r="S14" s="102"/>
      <c r="T14" s="104"/>
      <c r="U14" s="104"/>
    </row>
    <row r="15" spans="2:21" ht="15" thickBot="1" x14ac:dyDescent="0.35">
      <c r="B15" s="89"/>
      <c r="C15" s="90"/>
      <c r="D15" s="91"/>
      <c r="E15" s="95"/>
      <c r="F15" s="96"/>
      <c r="G15" s="97"/>
      <c r="H15" s="98"/>
      <c r="I15" s="99"/>
      <c r="J15" s="80"/>
      <c r="K15" s="100"/>
      <c r="L15" s="100"/>
      <c r="M15" s="85"/>
      <c r="N15" s="86"/>
      <c r="O15" s="87"/>
      <c r="P15" s="87"/>
      <c r="Q15" s="88"/>
      <c r="R15" s="102"/>
      <c r="S15" s="102"/>
      <c r="T15" s="104"/>
      <c r="U15" s="104"/>
    </row>
    <row r="16" spans="2:21" ht="15" thickBot="1" x14ac:dyDescent="0.35">
      <c r="B16" s="89"/>
      <c r="C16" s="90"/>
      <c r="D16" s="91"/>
      <c r="E16" s="80"/>
      <c r="F16" s="81"/>
      <c r="G16" s="82"/>
      <c r="H16" s="83"/>
      <c r="I16" s="84"/>
      <c r="J16" s="80"/>
      <c r="K16" s="80"/>
      <c r="L16" s="80"/>
      <c r="M16" s="85"/>
      <c r="N16" s="86"/>
      <c r="O16" s="87"/>
      <c r="P16" s="87"/>
      <c r="Q16" s="88"/>
      <c r="R16" s="102"/>
      <c r="S16" s="102"/>
      <c r="T16" s="104"/>
      <c r="U16" s="104"/>
    </row>
    <row r="17" spans="2:21" ht="15" thickBot="1" x14ac:dyDescent="0.35"/>
    <row r="18" spans="2:21" ht="15" thickBot="1" x14ac:dyDescent="0.35">
      <c r="B18" s="32" t="s">
        <v>39</v>
      </c>
      <c r="C18" s="34"/>
      <c r="D18" s="33">
        <f>AVERAGE(D3,D4,D5,D6,D7,D8,D9,D10,D11,D12,D13,D16)</f>
        <v>26.18</v>
      </c>
      <c r="E18" s="33"/>
      <c r="F18" s="55">
        <f t="shared" ref="F18:U18" si="12">AVERAGE(F3,F4,F5,F6,F7,F8,F9,F10,F11,F12,F13,F16)</f>
        <v>1.3608000000000001E-5</v>
      </c>
      <c r="G18" s="58">
        <f t="shared" si="12"/>
        <v>12.45</v>
      </c>
      <c r="H18" s="40">
        <f t="shared" si="12"/>
        <v>1.2449999999999999E-2</v>
      </c>
      <c r="I18" s="42" t="e">
        <f t="shared" si="12"/>
        <v>#DIV/0!</v>
      </c>
      <c r="J18" s="33">
        <f t="shared" si="12"/>
        <v>1060</v>
      </c>
      <c r="K18" s="33">
        <f t="shared" si="12"/>
        <v>4.9998403616218878E-2</v>
      </c>
      <c r="L18" s="33">
        <f t="shared" si="12"/>
        <v>0.22155998715892466</v>
      </c>
      <c r="M18" s="33">
        <f t="shared" si="12"/>
        <v>0.22341138598424665</v>
      </c>
      <c r="N18" s="33">
        <f t="shared" si="12"/>
        <v>1.2837735849056602E-8</v>
      </c>
      <c r="O18" s="33">
        <f t="shared" si="12"/>
        <v>1.0291675566631066E-6</v>
      </c>
      <c r="P18" s="33">
        <f t="shared" si="12"/>
        <v>218322.80187530065</v>
      </c>
      <c r="Q18" s="38">
        <f t="shared" si="12"/>
        <v>218.32280187530068</v>
      </c>
      <c r="R18" s="33">
        <f t="shared" si="12"/>
        <v>-0.28679240000000006</v>
      </c>
      <c r="S18" s="33">
        <f t="shared" si="12"/>
        <v>0.26489940000000001</v>
      </c>
      <c r="T18" s="106">
        <f t="shared" si="12"/>
        <v>-0.33557139999999996</v>
      </c>
      <c r="U18" s="106">
        <f t="shared" si="12"/>
        <v>0.24734240000000002</v>
      </c>
    </row>
    <row r="19" spans="2:21" ht="15" thickBot="1" x14ac:dyDescent="0.35">
      <c r="B19" s="32" t="s">
        <v>40</v>
      </c>
      <c r="C19" s="30"/>
      <c r="D19" s="31">
        <f>STDEVA(D3,D4,D5,D6,D7,D8,D9,D10,D11,D12,D13,D16)</f>
        <v>1.9994624277540203</v>
      </c>
      <c r="E19" s="31"/>
      <c r="F19" s="56">
        <f t="shared" ref="F19:U19" si="13">STDEVA(F3,F4,F5,F6,F7,F8,F9,F10,F11,F12,F13,F16)</f>
        <v>2.0201905850686459E-6</v>
      </c>
      <c r="G19" s="59">
        <f t="shared" si="13"/>
        <v>0.51234753829797997</v>
      </c>
      <c r="H19" s="41">
        <f t="shared" si="13"/>
        <v>5.1234753829797978E-4</v>
      </c>
      <c r="I19" s="43" t="e">
        <f t="shared" si="13"/>
        <v>#DIV/0!</v>
      </c>
      <c r="J19" s="31">
        <f t="shared" si="13"/>
        <v>0</v>
      </c>
      <c r="K19" s="31">
        <f t="shared" si="13"/>
        <v>1.3681558054954586E-2</v>
      </c>
      <c r="L19" s="31">
        <f t="shared" si="13"/>
        <v>4.2928687286875766E-2</v>
      </c>
      <c r="M19" s="31">
        <f t="shared" si="13"/>
        <v>2.6429319884979631E-2</v>
      </c>
      <c r="N19" s="31">
        <f t="shared" si="13"/>
        <v>1.9058401745930625E-9</v>
      </c>
      <c r="O19" s="31">
        <f t="shared" si="13"/>
        <v>1.3110011913786341E-7</v>
      </c>
      <c r="P19" s="31">
        <f t="shared" si="13"/>
        <v>49044.734825772022</v>
      </c>
      <c r="Q19" s="39">
        <f t="shared" si="13"/>
        <v>49.04473482577194</v>
      </c>
      <c r="R19" s="31">
        <f t="shared" si="13"/>
        <v>5.5533842630417531E-2</v>
      </c>
      <c r="S19" s="31">
        <f t="shared" si="13"/>
        <v>0.10472534420473392</v>
      </c>
      <c r="T19" s="107">
        <f t="shared" si="13"/>
        <v>4.4894352610322923E-2</v>
      </c>
      <c r="U19" s="107">
        <f t="shared" si="13"/>
        <v>6.0271541296867417E-2</v>
      </c>
    </row>
    <row r="20" spans="2:21" ht="15" thickBot="1" x14ac:dyDescent="0.35">
      <c r="B20" s="32" t="s">
        <v>41</v>
      </c>
      <c r="C20" s="30"/>
      <c r="D20" s="31">
        <f>D19/SQRT(COUNT(D3,D4,D5,D6,D7,D8,D9,D10,D11,D12,D13,D16))</f>
        <v>0.89418678138295027</v>
      </c>
      <c r="E20" s="31"/>
      <c r="F20" s="56">
        <f t="shared" ref="F20:U20" si="14">F19/SQRT(COUNT(F3,F4,F5,F6,F7,F8,F9,F10,F11,F12,F13,F16))</f>
        <v>9.0345669514371274E-7</v>
      </c>
      <c r="G20" s="59">
        <f t="shared" si="14"/>
        <v>0.229128784747792</v>
      </c>
      <c r="H20" s="41">
        <f t="shared" si="14"/>
        <v>2.2912878474779191E-4</v>
      </c>
      <c r="I20" s="43" t="e">
        <f t="shared" si="14"/>
        <v>#DIV/0!</v>
      </c>
      <c r="J20" s="31">
        <f t="shared" si="14"/>
        <v>0</v>
      </c>
      <c r="K20" s="31">
        <f t="shared" si="14"/>
        <v>6.1185787697976514E-3</v>
      </c>
      <c r="L20" s="31">
        <f t="shared" si="14"/>
        <v>1.9198292591657045E-2</v>
      </c>
      <c r="M20" s="31">
        <f t="shared" si="14"/>
        <v>1.1819551172380274E-2</v>
      </c>
      <c r="N20" s="31">
        <f t="shared" si="14"/>
        <v>8.5231763692803106E-10</v>
      </c>
      <c r="O20" s="31">
        <f t="shared" si="14"/>
        <v>5.862975565011674E-8</v>
      </c>
      <c r="P20" s="31">
        <f t="shared" si="14"/>
        <v>21933.472201775508</v>
      </c>
      <c r="Q20" s="39">
        <f t="shared" si="14"/>
        <v>21.933472201775473</v>
      </c>
      <c r="R20" s="31">
        <f t="shared" si="14"/>
        <v>2.4835489434677865E-2</v>
      </c>
      <c r="S20" s="31">
        <f t="shared" si="14"/>
        <v>4.683459772176974E-2</v>
      </c>
      <c r="T20" s="107">
        <f t="shared" si="14"/>
        <v>2.0077364848505436E-2</v>
      </c>
      <c r="U20" s="107">
        <f t="shared" si="14"/>
        <v>2.6954252689696274E-2</v>
      </c>
    </row>
    <row r="21" spans="2:21" ht="15" thickBot="1" x14ac:dyDescent="0.35"/>
    <row r="22" spans="2:21" ht="31.2" thickBot="1" x14ac:dyDescent="0.35">
      <c r="B22" s="45" t="s">
        <v>0</v>
      </c>
      <c r="C22" s="46" t="s">
        <v>1</v>
      </c>
      <c r="D22" s="47" t="s">
        <v>2</v>
      </c>
      <c r="E22" s="46" t="s">
        <v>3</v>
      </c>
      <c r="F22" s="48" t="s">
        <v>4</v>
      </c>
      <c r="G22" s="49" t="s">
        <v>5</v>
      </c>
      <c r="H22" s="50" t="s">
        <v>6</v>
      </c>
      <c r="I22" s="51" t="s">
        <v>43</v>
      </c>
      <c r="J22" s="46" t="s">
        <v>7</v>
      </c>
      <c r="K22" s="46" t="s">
        <v>8</v>
      </c>
      <c r="L22" s="46" t="s">
        <v>9</v>
      </c>
      <c r="M22" s="46" t="s">
        <v>10</v>
      </c>
      <c r="N22" s="46" t="s">
        <v>11</v>
      </c>
      <c r="O22" s="46" t="s">
        <v>12</v>
      </c>
      <c r="P22" s="46" t="s">
        <v>13</v>
      </c>
      <c r="Q22" s="52" t="s">
        <v>14</v>
      </c>
      <c r="R22" s="76" t="s">
        <v>66</v>
      </c>
      <c r="S22" s="76" t="s">
        <v>67</v>
      </c>
      <c r="T22" s="103" t="s">
        <v>66</v>
      </c>
      <c r="U22" s="103" t="s">
        <v>67</v>
      </c>
    </row>
    <row r="23" spans="2:21" ht="15" thickBot="1" x14ac:dyDescent="0.35">
      <c r="B23" s="77">
        <v>7</v>
      </c>
      <c r="C23" s="78">
        <f>'EDL7 - 28112022'!C2</f>
        <v>44893</v>
      </c>
      <c r="D23" s="79">
        <f>'EDL7 - 28112022'!I2</f>
        <v>23.67</v>
      </c>
      <c r="E23" s="80" t="s">
        <v>45</v>
      </c>
      <c r="F23" s="81">
        <f>'EDL7 - 28112022'!O2/1000</f>
        <v>1.2800000000000001E-5</v>
      </c>
      <c r="G23" s="82">
        <f>'EDL7 - 28112022'!O4</f>
        <v>12.75</v>
      </c>
      <c r="H23" s="83">
        <f t="shared" ref="H23" si="15">G23/1000</f>
        <v>1.2749999999999999E-2</v>
      </c>
      <c r="I23" s="84"/>
      <c r="J23" s="80">
        <v>1060</v>
      </c>
      <c r="K23" s="80">
        <f>'EDL7 - 28112022'!G24</f>
        <v>4.7158033830348153E-2</v>
      </c>
      <c r="L23" s="80">
        <f>'EDL7 - 28112022'!G28</f>
        <v>0.25673980474650471</v>
      </c>
      <c r="M23" s="85">
        <f t="shared" ref="M23" si="16">K23/L23</f>
        <v>0.18368025899571838</v>
      </c>
      <c r="N23" s="86">
        <f t="shared" ref="N23" si="17">F23/J23</f>
        <v>1.2075471698113208E-8</v>
      </c>
      <c r="O23" s="87">
        <f t="shared" ref="O23" si="18">N23/H23</f>
        <v>9.4709581945985956E-7</v>
      </c>
      <c r="P23" s="87">
        <f t="shared" ref="P23" si="19">L23/O23</f>
        <v>271081.12977726647</v>
      </c>
      <c r="Q23" s="88">
        <f t="shared" ref="Q23" si="20">P23/1000</f>
        <v>271.08112977726648</v>
      </c>
      <c r="R23" s="102">
        <v>-0.47825699999999999</v>
      </c>
      <c r="S23" s="102">
        <v>0.66994600000000004</v>
      </c>
      <c r="T23" s="104">
        <v>-0.51222199999999996</v>
      </c>
      <c r="U23" s="104">
        <v>0.66524899999999998</v>
      </c>
    </row>
    <row r="24" spans="2:21" ht="15" thickBot="1" x14ac:dyDescent="0.35">
      <c r="B24" s="89">
        <v>8</v>
      </c>
      <c r="C24" s="90">
        <f>'EDL8 - 29112022'!C2</f>
        <v>44894</v>
      </c>
      <c r="D24" s="91">
        <f>'EDL8 - 29112022'!I2</f>
        <v>21.09</v>
      </c>
      <c r="E24" s="80" t="s">
        <v>45</v>
      </c>
      <c r="F24" s="81">
        <f>'EDL8 - 29112022'!O2/1000</f>
        <v>8.6600000000000001E-6</v>
      </c>
      <c r="G24" s="82">
        <f>'EDL8 - 29112022'!O4</f>
        <v>12</v>
      </c>
      <c r="H24" s="83">
        <f t="shared" ref="H24" si="21">G24/1000</f>
        <v>1.2E-2</v>
      </c>
      <c r="I24" s="84"/>
      <c r="J24" s="80">
        <v>1060</v>
      </c>
      <c r="K24" s="80">
        <f>'EDL8 - 29112022'!C4</f>
        <v>2.5672381590547272E-2</v>
      </c>
      <c r="L24" s="80">
        <f>'EDL8 - 29112022'!F4</f>
        <v>0.15767788315295675</v>
      </c>
      <c r="M24" s="85">
        <f t="shared" ref="M24" si="22">K24/L24</f>
        <v>0.1628153617818649</v>
      </c>
      <c r="N24" s="86">
        <f t="shared" ref="N24" si="23">F24/J24</f>
        <v>8.1698113207547167E-9</v>
      </c>
      <c r="O24" s="87">
        <f t="shared" ref="O24" si="24">N24/H24</f>
        <v>6.8081761006289309E-7</v>
      </c>
      <c r="P24" s="87">
        <f t="shared" ref="P24" si="25">L24/O24</f>
        <v>231600.77063575172</v>
      </c>
      <c r="Q24" s="88">
        <f t="shared" ref="Q24" si="26">P24/1000</f>
        <v>231.60077063575173</v>
      </c>
      <c r="R24" s="102">
        <v>-0.553871</v>
      </c>
      <c r="S24" s="102">
        <v>0.62959900000000002</v>
      </c>
      <c r="T24" s="104">
        <v>-0.61592899999999995</v>
      </c>
      <c r="U24" s="104">
        <v>0.61985999999999997</v>
      </c>
    </row>
    <row r="25" spans="2:21" ht="15" thickBot="1" x14ac:dyDescent="0.35">
      <c r="B25" s="92">
        <v>9</v>
      </c>
      <c r="C25" s="93">
        <f>'EDL9 - 30112022'!C2</f>
        <v>44895</v>
      </c>
      <c r="D25" s="94">
        <f>'EDL9 - 30112022'!I2</f>
        <v>22.88</v>
      </c>
      <c r="E25" s="80" t="s">
        <v>45</v>
      </c>
      <c r="F25" s="81">
        <f>'EDL9 - 30112022'!O2/1000</f>
        <v>1.155E-5</v>
      </c>
      <c r="G25" s="82">
        <f>'EDL9 - 30112022'!O4</f>
        <v>12.25</v>
      </c>
      <c r="H25" s="83">
        <f t="shared" ref="H25:H27" si="27">G25/1000</f>
        <v>1.225E-2</v>
      </c>
      <c r="I25" s="84"/>
      <c r="J25" s="80">
        <v>1060</v>
      </c>
      <c r="K25" s="80">
        <f>'EDL9 - 30112022'!C4</f>
        <v>5.5918905598507471E-2</v>
      </c>
      <c r="L25" s="80">
        <f>'EDL9 - 30112022'!F4</f>
        <v>0.35159116463938922</v>
      </c>
      <c r="M25" s="85">
        <f t="shared" ref="M25:M27" si="28">K25/L25</f>
        <v>0.15904525261850908</v>
      </c>
      <c r="N25" s="86">
        <f t="shared" ref="N25:N27" si="29">F25/J25</f>
        <v>1.0896226415094339E-8</v>
      </c>
      <c r="O25" s="87">
        <f t="shared" ref="O25:O27" si="30">N25/H25</f>
        <v>8.8948787061994602E-7</v>
      </c>
      <c r="P25" s="87">
        <f t="shared" ref="P25:P27" si="31">L25/O25</f>
        <v>395273.7032764043</v>
      </c>
      <c r="Q25" s="88">
        <f t="shared" ref="Q25:Q27" si="32">P25/1000</f>
        <v>395.27370327640432</v>
      </c>
      <c r="R25" s="102">
        <v>-0.50958099999999995</v>
      </c>
      <c r="S25" s="102">
        <v>0.40779199999999999</v>
      </c>
      <c r="T25" s="104">
        <v>-0.57557700000000001</v>
      </c>
      <c r="U25" s="104">
        <v>0.58118800000000004</v>
      </c>
    </row>
    <row r="26" spans="2:21" ht="15" thickBot="1" x14ac:dyDescent="0.35">
      <c r="B26" s="92">
        <v>10</v>
      </c>
      <c r="C26" s="93">
        <f>'EDL10 - 01122022'!C2</f>
        <v>44896</v>
      </c>
      <c r="D26" s="94">
        <f>'EDL10 - 01122022'!I2</f>
        <v>23.61</v>
      </c>
      <c r="E26" s="80" t="s">
        <v>45</v>
      </c>
      <c r="F26" s="81">
        <f>'EDL10 - 01122022'!O2/1000</f>
        <v>1.2489999999999999E-5</v>
      </c>
      <c r="G26" s="82">
        <f>'EDL10 - 01122022'!O4</f>
        <v>12.75</v>
      </c>
      <c r="H26" s="83">
        <f t="shared" si="27"/>
        <v>1.2749999999999999E-2</v>
      </c>
      <c r="I26" s="84"/>
      <c r="J26" s="80">
        <v>1060</v>
      </c>
      <c r="K26" s="80">
        <f>'EDL10 - 01122022'!C4</f>
        <v>4.0050466737811E-2</v>
      </c>
      <c r="L26" s="80">
        <f>'EDL10 - 01122022'!F4</f>
        <v>0.18040823448768817</v>
      </c>
      <c r="M26" s="85">
        <f t="shared" si="28"/>
        <v>0.22199910581434251</v>
      </c>
      <c r="N26" s="86">
        <f t="shared" si="29"/>
        <v>1.1783018867924528E-8</v>
      </c>
      <c r="O26" s="87">
        <f t="shared" si="30"/>
        <v>9.2415834258231594E-7</v>
      </c>
      <c r="P26" s="87">
        <f t="shared" si="31"/>
        <v>195213.55397126547</v>
      </c>
      <c r="Q26" s="88">
        <f t="shared" si="32"/>
        <v>195.21355397126547</v>
      </c>
      <c r="R26" s="102">
        <v>-0.54772500000000002</v>
      </c>
      <c r="S26" s="102">
        <v>0.37732100000000002</v>
      </c>
      <c r="T26" s="104">
        <v>-0.592167</v>
      </c>
      <c r="U26" s="104">
        <v>0.38664100000000001</v>
      </c>
    </row>
    <row r="27" spans="2:21" ht="15" thickBot="1" x14ac:dyDescent="0.35">
      <c r="B27" s="92">
        <v>15</v>
      </c>
      <c r="C27" s="93">
        <f>'EDL15-25012023'!C2</f>
        <v>44951</v>
      </c>
      <c r="D27" s="94">
        <f>'EDL15-25012023'!I2</f>
        <v>28.09</v>
      </c>
      <c r="E27" s="80" t="s">
        <v>45</v>
      </c>
      <c r="F27" s="81">
        <f>'EDL15-25012023'!O2/1000</f>
        <v>1.49E-5</v>
      </c>
      <c r="G27" s="82">
        <f>'EDL15-25012023'!O4</f>
        <v>13.5</v>
      </c>
      <c r="H27" s="83">
        <f t="shared" si="27"/>
        <v>1.35E-2</v>
      </c>
      <c r="I27" s="84"/>
      <c r="J27" s="80">
        <v>1060</v>
      </c>
      <c r="K27" s="80">
        <f>'EDL15-25012023'!C4</f>
        <v>4.788720344129354E-2</v>
      </c>
      <c r="L27" s="80">
        <f>'EDL15-25012023'!F4</f>
        <v>0.24802547302927613</v>
      </c>
      <c r="M27" s="85">
        <f t="shared" si="28"/>
        <v>0.19307373092134406</v>
      </c>
      <c r="N27" s="86">
        <f t="shared" si="29"/>
        <v>1.4056603773584906E-8</v>
      </c>
      <c r="O27" s="87">
        <f t="shared" si="30"/>
        <v>1.0412299091544375E-6</v>
      </c>
      <c r="P27" s="87">
        <f t="shared" si="31"/>
        <v>238204.33013751285</v>
      </c>
      <c r="Q27" s="88">
        <f t="shared" si="32"/>
        <v>238.20433013751284</v>
      </c>
      <c r="R27" s="102">
        <v>-0.52087099999999997</v>
      </c>
      <c r="S27" s="102">
        <v>0.601163</v>
      </c>
      <c r="T27" s="104">
        <v>-0.57090099999999999</v>
      </c>
      <c r="U27" s="104">
        <v>0.62799400000000005</v>
      </c>
    </row>
    <row r="28" spans="2:21" ht="15" thickBot="1" x14ac:dyDescent="0.35">
      <c r="B28" s="89"/>
      <c r="C28" s="90"/>
      <c r="D28" s="91"/>
      <c r="E28" s="80"/>
      <c r="F28" s="81"/>
      <c r="G28" s="82"/>
      <c r="H28" s="83"/>
      <c r="I28" s="84"/>
      <c r="J28" s="80"/>
      <c r="K28" s="80"/>
      <c r="L28" s="80"/>
      <c r="M28" s="85"/>
      <c r="N28" s="86"/>
      <c r="O28" s="87"/>
      <c r="P28" s="87"/>
      <c r="Q28" s="88"/>
      <c r="R28" s="102"/>
      <c r="S28" s="102"/>
      <c r="T28" s="104"/>
      <c r="U28" s="104"/>
    </row>
    <row r="29" spans="2:21" ht="15" thickBot="1" x14ac:dyDescent="0.35">
      <c r="B29" s="89"/>
      <c r="C29" s="90"/>
      <c r="D29" s="91"/>
      <c r="E29" s="80"/>
      <c r="F29" s="81"/>
      <c r="G29" s="82"/>
      <c r="H29" s="83"/>
      <c r="I29" s="84"/>
      <c r="J29" s="80"/>
      <c r="K29" s="80"/>
      <c r="L29" s="80"/>
      <c r="M29" s="85"/>
      <c r="N29" s="86"/>
      <c r="O29" s="87"/>
      <c r="P29" s="87"/>
      <c r="Q29" s="88"/>
      <c r="R29" s="102"/>
      <c r="S29" s="102"/>
      <c r="T29" s="104"/>
      <c r="U29" s="104"/>
    </row>
    <row r="30" spans="2:21" ht="15" thickBot="1" x14ac:dyDescent="0.35">
      <c r="B30" s="89"/>
      <c r="C30" s="90"/>
      <c r="D30" s="91"/>
      <c r="E30" s="80"/>
      <c r="F30" s="81"/>
      <c r="G30" s="82"/>
      <c r="H30" s="83"/>
      <c r="I30" s="84"/>
      <c r="J30" s="80"/>
      <c r="K30" s="80"/>
      <c r="L30" s="80"/>
      <c r="M30" s="85"/>
      <c r="N30" s="86"/>
      <c r="O30" s="87"/>
      <c r="P30" s="87"/>
      <c r="Q30" s="88"/>
      <c r="R30" s="102"/>
      <c r="S30" s="102"/>
      <c r="T30" s="104"/>
      <c r="U30" s="104"/>
    </row>
    <row r="31" spans="2:21" ht="15" thickBot="1" x14ac:dyDescent="0.35">
      <c r="B31" s="89"/>
      <c r="C31" s="90"/>
      <c r="D31" s="91"/>
      <c r="E31" s="80"/>
      <c r="F31" s="81"/>
      <c r="G31" s="82"/>
      <c r="H31" s="83"/>
      <c r="I31" s="84"/>
      <c r="J31" s="80"/>
      <c r="K31" s="80"/>
      <c r="L31" s="80"/>
      <c r="M31" s="85"/>
      <c r="N31" s="86"/>
      <c r="O31" s="87"/>
      <c r="P31" s="87"/>
      <c r="Q31" s="88"/>
      <c r="R31" s="102"/>
      <c r="S31" s="102"/>
      <c r="T31" s="104"/>
      <c r="U31" s="104"/>
    </row>
    <row r="32" spans="2:21" ht="15" thickBot="1" x14ac:dyDescent="0.35">
      <c r="B32" s="89"/>
      <c r="C32" s="90"/>
      <c r="D32" s="91"/>
      <c r="E32" s="80"/>
      <c r="F32" s="81"/>
      <c r="G32" s="82"/>
      <c r="H32" s="83"/>
      <c r="I32" s="84"/>
      <c r="J32" s="80"/>
      <c r="K32" s="80"/>
      <c r="L32" s="80"/>
      <c r="M32" s="85"/>
      <c r="N32" s="86"/>
      <c r="O32" s="87"/>
      <c r="P32" s="87"/>
      <c r="Q32" s="88"/>
      <c r="R32" s="102"/>
      <c r="S32" s="102"/>
      <c r="T32" s="104"/>
      <c r="U32" s="104"/>
    </row>
    <row r="33" spans="2:21" ht="15" thickBot="1" x14ac:dyDescent="0.35">
      <c r="B33" s="89"/>
      <c r="C33" s="90"/>
      <c r="D33" s="91"/>
      <c r="E33" s="80"/>
      <c r="F33" s="81"/>
      <c r="G33" s="82"/>
      <c r="H33" s="83"/>
      <c r="I33" s="84"/>
      <c r="J33" s="80"/>
      <c r="K33" s="80"/>
      <c r="L33" s="80"/>
      <c r="M33" s="85"/>
      <c r="N33" s="86"/>
      <c r="O33" s="87"/>
      <c r="P33" s="87"/>
      <c r="Q33" s="88"/>
      <c r="R33" s="102"/>
      <c r="S33" s="102"/>
      <c r="T33" s="104"/>
      <c r="U33" s="104"/>
    </row>
    <row r="34" spans="2:21" ht="15" thickBot="1" x14ac:dyDescent="0.35">
      <c r="B34" s="89"/>
      <c r="C34" s="90"/>
      <c r="D34" s="91"/>
      <c r="E34" s="80"/>
      <c r="F34" s="81"/>
      <c r="G34" s="82"/>
      <c r="H34" s="83"/>
      <c r="I34" s="84"/>
      <c r="J34" s="80"/>
      <c r="K34" s="80"/>
      <c r="L34" s="80"/>
      <c r="M34" s="85"/>
      <c r="N34" s="86"/>
      <c r="O34" s="87"/>
      <c r="P34" s="87"/>
      <c r="Q34" s="88"/>
      <c r="R34" s="102"/>
      <c r="S34" s="102"/>
      <c r="T34" s="104"/>
      <c r="U34" s="104"/>
    </row>
    <row r="35" spans="2:21" ht="15" thickBot="1" x14ac:dyDescent="0.35">
      <c r="B35" s="89"/>
      <c r="C35" s="90"/>
      <c r="D35" s="91"/>
      <c r="E35" s="80"/>
      <c r="F35" s="81"/>
      <c r="G35" s="82"/>
      <c r="H35" s="83"/>
      <c r="I35" s="84"/>
      <c r="J35" s="80"/>
      <c r="K35" s="80"/>
      <c r="L35" s="80"/>
      <c r="M35" s="85"/>
      <c r="N35" s="86"/>
      <c r="O35" s="87"/>
      <c r="P35" s="87"/>
      <c r="Q35" s="88"/>
      <c r="R35" s="102"/>
      <c r="S35" s="102"/>
      <c r="T35" s="104"/>
      <c r="U35" s="104"/>
    </row>
    <row r="36" spans="2:21" ht="15" thickBot="1" x14ac:dyDescent="0.35">
      <c r="B36" s="89"/>
      <c r="C36" s="90"/>
      <c r="D36" s="91"/>
      <c r="E36" s="80"/>
      <c r="F36" s="81"/>
      <c r="G36" s="82"/>
      <c r="H36" s="83"/>
      <c r="I36" s="84"/>
      <c r="J36" s="80"/>
      <c r="K36" s="80"/>
      <c r="L36" s="80"/>
      <c r="M36" s="85"/>
      <c r="N36" s="86"/>
      <c r="O36" s="87"/>
      <c r="P36" s="87"/>
      <c r="Q36" s="88"/>
      <c r="R36" s="102"/>
      <c r="S36" s="102"/>
      <c r="T36" s="104"/>
      <c r="U36" s="104"/>
    </row>
    <row r="37" spans="2:21" ht="15" thickBot="1" x14ac:dyDescent="0.35"/>
    <row r="38" spans="2:21" ht="15" thickBot="1" x14ac:dyDescent="0.35">
      <c r="B38" s="32" t="s">
        <v>39</v>
      </c>
      <c r="C38" s="34"/>
      <c r="D38" s="33">
        <f>AVERAGE(D23,D24,D25,D26,D27,D28,D29,D30,D31,D32,D33,D35,D36)</f>
        <v>23.868000000000002</v>
      </c>
      <c r="E38" s="33"/>
      <c r="F38" s="60">
        <f t="shared" ref="F38:Q38" si="33">AVERAGE(F23,F24,F25,F26,F27,F28,F29,F30,F31,F32,F33,F35,F36)</f>
        <v>1.2079999999999998E-5</v>
      </c>
      <c r="G38" s="58">
        <f t="shared" si="33"/>
        <v>12.65</v>
      </c>
      <c r="H38" s="40">
        <f t="shared" si="33"/>
        <v>1.265E-2</v>
      </c>
      <c r="I38" s="42" t="e">
        <f t="shared" si="33"/>
        <v>#DIV/0!</v>
      </c>
      <c r="J38" s="33">
        <f t="shared" si="33"/>
        <v>1060</v>
      </c>
      <c r="K38" s="33">
        <f t="shared" si="33"/>
        <v>4.3337398239701487E-2</v>
      </c>
      <c r="L38" s="33">
        <f t="shared" si="33"/>
        <v>0.23888851201116301</v>
      </c>
      <c r="M38" s="33">
        <f t="shared" si="33"/>
        <v>0.18412274202635578</v>
      </c>
      <c r="N38" s="33">
        <f t="shared" si="33"/>
        <v>1.139622641509434E-8</v>
      </c>
      <c r="O38" s="33">
        <f t="shared" si="33"/>
        <v>8.9655791037589037E-7</v>
      </c>
      <c r="P38" s="33">
        <f t="shared" si="33"/>
        <v>266274.69755964016</v>
      </c>
      <c r="Q38" s="38">
        <f t="shared" si="33"/>
        <v>266.27469755964023</v>
      </c>
      <c r="R38" s="33">
        <f>AVERAGE(R23,R24,R25,R26,R27,R28,R29,R30,R31,R32,R33,R36)</f>
        <v>-0.522061</v>
      </c>
      <c r="S38" s="33">
        <f>AVERAGE(S23,S24,S25,S26,S27,S28,S29,S30,S31,S32,S33,S36)</f>
        <v>0.53716420000000009</v>
      </c>
      <c r="T38" s="106">
        <f>AVERAGE(T23,T24,T25,T26,T27,T28,T29,T30,T31,T32,T33,T36)</f>
        <v>-0.57335919999999996</v>
      </c>
      <c r="U38" s="106">
        <f>AVERAGE(U23,U24,U25,U26,U27,U28,U29,U30,U31,U32,U33,U36)</f>
        <v>0.57618639999999999</v>
      </c>
    </row>
    <row r="39" spans="2:21" ht="15" thickBot="1" x14ac:dyDescent="0.35">
      <c r="B39" s="32" t="s">
        <v>40</v>
      </c>
      <c r="C39" s="30"/>
      <c r="D39" s="31">
        <f>STDEVA(D23,D24,D25,D26,D27,D28,D29,D30,D31,D32,D33,D35,D36)</f>
        <v>2.5799457358634506</v>
      </c>
      <c r="E39" s="31"/>
      <c r="F39" s="61">
        <f t="shared" ref="F39:Q39" si="34">STDEVA(F23,F24,F25,F26,F27,F28,F29,F30,F31,F32,F33,F35,F36)</f>
        <v>2.2702532898335376E-6</v>
      </c>
      <c r="G39" s="59">
        <f t="shared" si="34"/>
        <v>0.57554322166106686</v>
      </c>
      <c r="H39" s="41">
        <f t="shared" si="34"/>
        <v>5.7554322166106665E-4</v>
      </c>
      <c r="I39" s="43" t="e">
        <f t="shared" si="34"/>
        <v>#DIV/0!</v>
      </c>
      <c r="J39" s="31">
        <f t="shared" si="34"/>
        <v>0</v>
      </c>
      <c r="K39" s="31">
        <f t="shared" si="34"/>
        <v>1.1362757621080105E-2</v>
      </c>
      <c r="L39" s="31">
        <f t="shared" si="34"/>
        <v>7.60249132146429E-2</v>
      </c>
      <c r="M39" s="31">
        <f t="shared" si="34"/>
        <v>2.5484406286563299E-2</v>
      </c>
      <c r="N39" s="31">
        <f t="shared" si="34"/>
        <v>2.1417483866354131E-9</v>
      </c>
      <c r="O39" s="31">
        <f t="shared" si="34"/>
        <v>1.3307865529869343E-7</v>
      </c>
      <c r="P39" s="31">
        <f t="shared" si="34"/>
        <v>76980.124269515596</v>
      </c>
      <c r="Q39" s="39">
        <f t="shared" si="34"/>
        <v>76.980124269515613</v>
      </c>
      <c r="R39" s="31">
        <f>STDEVA(R23,R24,R25,R26,R27,R28,R29,R30,R31,R32,R33,R36)</f>
        <v>3.0604223205302906E-2</v>
      </c>
      <c r="S39" s="31">
        <f>STDEVA(S23,S24,S25,S26,S27,S28,S29,S30,S31,S32,S33,S36)</f>
        <v>0.13468301654514547</v>
      </c>
      <c r="T39" s="107">
        <f>STDEVA(T23,T24,T25,T26,T27,T28,T29,T30,T31,T32,T33,T36)</f>
        <v>3.8453347776234E-2</v>
      </c>
      <c r="U39" s="107">
        <f>STDEVA(U23,U24,U25,U26,U27,U28,U29,U30,U31,U32,U33,U36)</f>
        <v>0.110086366250776</v>
      </c>
    </row>
    <row r="40" spans="2:21" ht="15" thickBot="1" x14ac:dyDescent="0.35">
      <c r="B40" s="32" t="s">
        <v>41</v>
      </c>
      <c r="C40" s="30"/>
      <c r="D40" s="31">
        <f>D39/SQRT(COUNT(D23,D24,D25,D26,D27,D28,D29,D30,D31,D32,D33,D35,D36))</f>
        <v>1.1537868087302785</v>
      </c>
      <c r="E40" s="31"/>
      <c r="F40" s="61">
        <f t="shared" ref="F40:Q40" si="35">F39/SQRT(COUNT(F23,F24,F25,F26,F27,F28,F29,F30,F31,F32,F33,F35,F36))</f>
        <v>1.0152881364420644E-6</v>
      </c>
      <c r="G40" s="59">
        <f t="shared" si="35"/>
        <v>0.257390753524675</v>
      </c>
      <c r="H40" s="41">
        <f t="shared" si="35"/>
        <v>2.5739075352467487E-4</v>
      </c>
      <c r="I40" s="43" t="e">
        <f t="shared" si="35"/>
        <v>#DIV/0!</v>
      </c>
      <c r="J40" s="31">
        <f t="shared" si="35"/>
        <v>0</v>
      </c>
      <c r="K40" s="31">
        <f t="shared" si="35"/>
        <v>5.081579690517782E-3</v>
      </c>
      <c r="L40" s="31">
        <f t="shared" si="35"/>
        <v>3.3999374786292717E-2</v>
      </c>
      <c r="M40" s="31">
        <f t="shared" si="35"/>
        <v>1.1396972964595704E-2</v>
      </c>
      <c r="N40" s="31">
        <f t="shared" si="35"/>
        <v>9.578189966434572E-10</v>
      </c>
      <c r="O40" s="31">
        <f t="shared" si="35"/>
        <v>5.9514583920428216E-8</v>
      </c>
      <c r="P40" s="31">
        <f t="shared" si="35"/>
        <v>34426.558156603642</v>
      </c>
      <c r="Q40" s="39">
        <f t="shared" si="35"/>
        <v>34.426558156603647</v>
      </c>
      <c r="R40" s="31">
        <f>R39/SQRT(COUNT(R23,R24,R25,R26,R27,R28,R29,R30,R31,R32,R33,R36))</f>
        <v>1.3686624697126759E-2</v>
      </c>
      <c r="S40" s="31">
        <f>S39/SQRT(COUNT(S23,S24,S25,S26,S27,S28,S29,S30,S31,S32,S33,S36))</f>
        <v>6.0232076081934829E-2</v>
      </c>
      <c r="T40" s="107">
        <f>T39/SQRT(COUNT(T23,T24,T25,T26,T27,T28,T29,T30,T31,T32,T33,T36))</f>
        <v>1.7196859918019919E-2</v>
      </c>
      <c r="U40" s="107">
        <f>U39/SQRT(COUNT(U23,U24,U25,U26,U27,U28,U29,U30,U31,U32,U33,U36))</f>
        <v>4.9232119666534756E-2</v>
      </c>
    </row>
    <row r="44" spans="2:21" x14ac:dyDescent="0.3">
      <c r="F44" s="67"/>
      <c r="G44" s="67"/>
      <c r="H44" s="67"/>
      <c r="I44" s="67"/>
      <c r="J44" s="67"/>
      <c r="K44" s="67"/>
      <c r="L44" s="67"/>
      <c r="M44" s="67"/>
      <c r="N44" s="67"/>
      <c r="O44" s="71"/>
      <c r="P44" s="67"/>
      <c r="Q44" s="67"/>
    </row>
    <row r="45" spans="2:21" x14ac:dyDescent="0.3">
      <c r="F45" s="67"/>
      <c r="G45" s="67"/>
      <c r="H45" s="67"/>
      <c r="I45" s="67"/>
      <c r="J45" s="67"/>
      <c r="K45" s="67"/>
      <c r="L45" s="67"/>
      <c r="M45" s="67"/>
      <c r="N45" s="67"/>
      <c r="O45" s="71"/>
      <c r="P45" s="67"/>
      <c r="Q45" s="67"/>
    </row>
    <row r="46" spans="2:21" x14ac:dyDescent="0.3">
      <c r="F46" s="67"/>
      <c r="G46" s="67"/>
      <c r="H46" s="67"/>
      <c r="I46" s="67"/>
      <c r="J46" s="67"/>
      <c r="K46" s="67"/>
      <c r="L46" s="67"/>
      <c r="M46" s="67"/>
      <c r="N46" s="67"/>
      <c r="O46" s="71"/>
      <c r="P46" s="67"/>
      <c r="Q46" s="67"/>
    </row>
    <row r="47" spans="2:21" x14ac:dyDescent="0.3">
      <c r="F47" s="67"/>
      <c r="G47" s="67"/>
      <c r="H47" s="67"/>
      <c r="I47" s="67"/>
      <c r="J47" s="67"/>
      <c r="K47" s="67"/>
      <c r="L47" s="67"/>
      <c r="M47" s="67"/>
      <c r="N47" s="67"/>
      <c r="O47" s="71"/>
      <c r="P47" s="67"/>
      <c r="Q47" s="67"/>
    </row>
    <row r="48" spans="2:21" x14ac:dyDescent="0.3">
      <c r="F48" s="67"/>
      <c r="G48" s="67"/>
      <c r="H48" s="67"/>
      <c r="I48" s="67"/>
      <c r="J48" s="67"/>
      <c r="K48" s="67"/>
      <c r="L48" s="67"/>
      <c r="M48" s="67"/>
      <c r="N48" s="67"/>
      <c r="O48" s="71"/>
      <c r="P48" s="67"/>
      <c r="Q48" s="67"/>
    </row>
    <row r="49" spans="6:17" x14ac:dyDescent="0.3">
      <c r="F49" s="67"/>
      <c r="G49" s="67"/>
      <c r="H49" s="67"/>
      <c r="I49" s="67"/>
      <c r="J49" s="67"/>
      <c r="K49" s="67"/>
      <c r="L49" s="67"/>
      <c r="M49" s="67"/>
      <c r="N49" s="67"/>
      <c r="O49" s="71"/>
      <c r="P49" s="67"/>
      <c r="Q49" s="67"/>
    </row>
    <row r="50" spans="6:17" x14ac:dyDescent="0.3">
      <c r="F50" s="67"/>
      <c r="G50" s="67"/>
      <c r="H50" s="67"/>
      <c r="I50" s="67"/>
      <c r="J50" s="67"/>
      <c r="K50" s="67"/>
      <c r="L50" s="67"/>
      <c r="M50" s="67"/>
      <c r="N50" s="67"/>
      <c r="O50" s="71"/>
      <c r="P50" s="67"/>
      <c r="Q50" s="67"/>
    </row>
    <row r="51" spans="6:17" x14ac:dyDescent="0.3">
      <c r="F51" s="67"/>
      <c r="G51" s="67"/>
      <c r="H51" s="67"/>
      <c r="I51" s="67"/>
      <c r="J51" s="67"/>
      <c r="K51" s="67"/>
      <c r="L51" s="67"/>
      <c r="M51" s="67"/>
      <c r="N51" s="67"/>
      <c r="O51" s="71"/>
      <c r="P51" s="67"/>
      <c r="Q51" s="67"/>
    </row>
    <row r="52" spans="6:17" x14ac:dyDescent="0.3">
      <c r="F52" s="67"/>
      <c r="G52" s="67"/>
      <c r="H52" s="67"/>
      <c r="I52" s="67"/>
      <c r="J52" s="67"/>
      <c r="K52" s="67"/>
      <c r="L52" s="67"/>
      <c r="M52" s="67"/>
      <c r="N52" s="67"/>
      <c r="O52" s="71"/>
      <c r="P52" s="67"/>
      <c r="Q52" s="67"/>
    </row>
    <row r="53" spans="6:17" x14ac:dyDescent="0.3">
      <c r="F53" s="67"/>
      <c r="G53" s="67"/>
      <c r="H53" s="67"/>
      <c r="I53" s="67"/>
      <c r="J53" s="67"/>
      <c r="K53" s="67"/>
      <c r="L53" s="67"/>
      <c r="M53" s="67"/>
      <c r="N53" s="67"/>
      <c r="O53" s="71"/>
      <c r="P53" s="67"/>
      <c r="Q53" s="67"/>
    </row>
    <row r="54" spans="6:17" x14ac:dyDescent="0.3">
      <c r="F54" s="67"/>
      <c r="G54" s="67"/>
      <c r="H54" s="67"/>
      <c r="I54" s="67"/>
      <c r="J54" s="67"/>
      <c r="K54" s="67"/>
      <c r="L54" s="67"/>
      <c r="M54" s="67"/>
      <c r="N54" s="67"/>
      <c r="O54" s="71"/>
      <c r="P54" s="67"/>
      <c r="Q54" s="67"/>
    </row>
    <row r="55" spans="6:17" x14ac:dyDescent="0.3">
      <c r="F55" s="67"/>
      <c r="G55" s="67"/>
      <c r="H55" s="67"/>
      <c r="I55" s="67"/>
      <c r="J55" s="67"/>
      <c r="K55" s="67"/>
      <c r="L55" s="67"/>
      <c r="M55" s="67"/>
      <c r="N55" s="67"/>
      <c r="O55" s="71"/>
      <c r="P55" s="67"/>
      <c r="Q55" s="67"/>
    </row>
    <row r="56" spans="6:17" x14ac:dyDescent="0.3">
      <c r="F56" s="67"/>
      <c r="G56" s="67"/>
      <c r="H56" s="67"/>
      <c r="I56" s="67"/>
      <c r="J56" s="67"/>
      <c r="K56" s="67"/>
      <c r="L56" s="67"/>
      <c r="M56" s="67"/>
      <c r="N56" s="67"/>
      <c r="O56" s="71"/>
      <c r="P56" s="67"/>
      <c r="Q56" s="67"/>
    </row>
    <row r="57" spans="6:17" x14ac:dyDescent="0.3">
      <c r="F57" s="67"/>
      <c r="G57" s="67"/>
      <c r="H57" s="67"/>
      <c r="I57" s="67"/>
      <c r="J57" s="67"/>
      <c r="K57" s="67"/>
      <c r="L57" s="67"/>
      <c r="M57" s="67"/>
      <c r="N57" s="67"/>
      <c r="O57" s="71"/>
      <c r="P57" s="67"/>
      <c r="Q57" s="67"/>
    </row>
    <row r="58" spans="6:17" x14ac:dyDescent="0.3">
      <c r="F58" s="67"/>
      <c r="G58" s="67"/>
      <c r="H58" s="67"/>
      <c r="I58" s="67"/>
      <c r="J58" s="67"/>
      <c r="K58" s="67"/>
      <c r="L58" s="67"/>
      <c r="M58" s="67"/>
      <c r="N58" s="67"/>
      <c r="O58" s="71"/>
      <c r="P58" s="67"/>
      <c r="Q58" s="67"/>
    </row>
    <row r="59" spans="6:17" x14ac:dyDescent="0.3">
      <c r="F59" s="67"/>
      <c r="G59" s="67"/>
      <c r="H59" s="67"/>
      <c r="I59" s="67"/>
      <c r="J59" s="67"/>
      <c r="K59" s="67"/>
      <c r="L59" s="67"/>
      <c r="M59" s="67"/>
      <c r="N59" s="67"/>
      <c r="O59" s="71"/>
      <c r="P59" s="67"/>
      <c r="Q59" s="67"/>
    </row>
    <row r="60" spans="6:17" x14ac:dyDescent="0.3">
      <c r="F60" s="67"/>
      <c r="G60" s="67"/>
      <c r="H60" s="67"/>
      <c r="I60" s="67"/>
      <c r="J60" s="67"/>
      <c r="K60" s="67"/>
      <c r="L60" s="67"/>
      <c r="M60" s="67"/>
      <c r="N60" s="67"/>
      <c r="O60" s="71"/>
      <c r="P60" s="67"/>
      <c r="Q60" s="67"/>
    </row>
    <row r="61" spans="6:17" x14ac:dyDescent="0.3">
      <c r="F61" s="67"/>
      <c r="G61" s="67"/>
      <c r="H61" s="67"/>
      <c r="I61" s="67"/>
      <c r="J61" s="67"/>
      <c r="K61" s="67"/>
      <c r="L61" s="67"/>
      <c r="M61" s="67"/>
      <c r="N61" s="67"/>
      <c r="O61" s="71"/>
      <c r="P61" s="67"/>
      <c r="Q61" s="67"/>
    </row>
    <row r="62" spans="6:17" x14ac:dyDescent="0.3">
      <c r="F62" s="67"/>
      <c r="G62" s="67"/>
      <c r="H62" s="67"/>
      <c r="I62" s="67"/>
      <c r="J62" s="67"/>
      <c r="K62" s="67"/>
      <c r="L62" s="67"/>
      <c r="M62" s="67"/>
      <c r="N62" s="67"/>
      <c r="O62" s="71"/>
      <c r="P62" s="67"/>
      <c r="Q62" s="67"/>
    </row>
    <row r="63" spans="6:17" x14ac:dyDescent="0.3">
      <c r="F63" s="67"/>
      <c r="G63" s="67"/>
      <c r="H63" s="67"/>
      <c r="I63" s="67"/>
      <c r="J63" s="67"/>
      <c r="K63" s="67"/>
      <c r="L63" s="67"/>
      <c r="M63" s="67"/>
      <c r="N63" s="67"/>
      <c r="O63" s="71"/>
      <c r="P63" s="67"/>
      <c r="Q63" s="67"/>
    </row>
    <row r="64" spans="6:17" x14ac:dyDescent="0.3">
      <c r="F64" s="67"/>
      <c r="G64" s="67"/>
      <c r="H64" s="67"/>
      <c r="I64" s="67"/>
      <c r="J64" s="67"/>
      <c r="K64" s="67"/>
      <c r="L64" s="67"/>
      <c r="M64" s="67"/>
      <c r="N64" s="67"/>
      <c r="O64" s="71"/>
      <c r="P64" s="67"/>
      <c r="Q64" s="67"/>
    </row>
    <row r="65" spans="6:17" x14ac:dyDescent="0.3">
      <c r="F65" s="67"/>
      <c r="G65" s="67"/>
      <c r="H65" s="67"/>
      <c r="I65" s="67"/>
      <c r="J65" s="67"/>
      <c r="K65" s="67"/>
      <c r="L65" s="67"/>
      <c r="M65" s="67"/>
      <c r="N65" s="67"/>
      <c r="O65" s="71"/>
      <c r="P65" s="67"/>
      <c r="Q65" s="67"/>
    </row>
    <row r="66" spans="6:17" x14ac:dyDescent="0.3">
      <c r="F66" s="67"/>
      <c r="G66" s="67"/>
      <c r="H66" s="67"/>
      <c r="I66" s="67"/>
      <c r="J66" s="67"/>
      <c r="K66" s="67"/>
      <c r="L66" s="67"/>
      <c r="M66" s="67"/>
      <c r="N66" s="67"/>
      <c r="O66" s="71"/>
      <c r="P66" s="67"/>
      <c r="Q66" s="67"/>
    </row>
    <row r="67" spans="6:17" x14ac:dyDescent="0.3">
      <c r="F67" s="67"/>
      <c r="G67" s="67"/>
      <c r="H67" s="67"/>
      <c r="I67" s="67"/>
      <c r="J67" s="67"/>
      <c r="K67" s="67"/>
      <c r="L67" s="67"/>
      <c r="M67" s="67"/>
      <c r="N67" s="67"/>
      <c r="O67" s="71"/>
      <c r="P67" s="67"/>
      <c r="Q67" s="67"/>
    </row>
    <row r="68" spans="6:17" x14ac:dyDescent="0.3">
      <c r="F68" s="67"/>
      <c r="G68" s="67"/>
      <c r="H68" s="67"/>
      <c r="I68" s="67"/>
      <c r="J68" s="67"/>
      <c r="K68" s="67"/>
      <c r="L68" s="67"/>
      <c r="M68" s="67"/>
      <c r="N68" s="67"/>
      <c r="O68" s="71"/>
      <c r="P68" s="67"/>
      <c r="Q68" s="67"/>
    </row>
    <row r="69" spans="6:17" x14ac:dyDescent="0.3">
      <c r="F69" s="67"/>
      <c r="G69" s="67"/>
      <c r="H69" s="67"/>
      <c r="I69" s="67"/>
      <c r="J69" s="67"/>
      <c r="K69" s="67"/>
      <c r="L69" s="67"/>
      <c r="M69" s="67"/>
      <c r="N69" s="67"/>
      <c r="O69" s="71"/>
      <c r="P69" s="67"/>
      <c r="Q69" s="67"/>
    </row>
    <row r="70" spans="6:17" x14ac:dyDescent="0.3">
      <c r="F70" s="67"/>
      <c r="G70" s="67"/>
      <c r="H70" s="67"/>
      <c r="I70" s="67"/>
      <c r="J70" s="67"/>
      <c r="K70" s="67"/>
      <c r="L70" s="67"/>
      <c r="M70" s="67"/>
      <c r="N70" s="67"/>
      <c r="O70" s="71"/>
      <c r="P70" s="67"/>
      <c r="Q70" s="67"/>
    </row>
    <row r="71" spans="6:17" x14ac:dyDescent="0.3">
      <c r="F71" s="67"/>
      <c r="G71" s="67"/>
      <c r="H71" s="67"/>
      <c r="I71" s="67"/>
      <c r="J71" s="67"/>
      <c r="K71" s="67"/>
      <c r="L71" s="67"/>
      <c r="M71" s="67"/>
      <c r="N71" s="67"/>
      <c r="O71" s="71"/>
      <c r="P71" s="67"/>
      <c r="Q71" s="67"/>
    </row>
    <row r="72" spans="6:17" x14ac:dyDescent="0.3">
      <c r="F72" s="67"/>
      <c r="G72" s="67"/>
      <c r="H72" s="67"/>
      <c r="I72" s="67"/>
      <c r="J72" s="67"/>
      <c r="K72" s="67"/>
      <c r="L72" s="67"/>
      <c r="M72" s="67"/>
      <c r="N72" s="67"/>
      <c r="O72" s="71"/>
      <c r="P72" s="67"/>
      <c r="Q72" s="67"/>
    </row>
    <row r="73" spans="6:17" x14ac:dyDescent="0.3">
      <c r="F73" s="67"/>
      <c r="G73" s="67"/>
      <c r="H73" s="67"/>
      <c r="I73" s="67"/>
      <c r="J73" s="67"/>
      <c r="K73" s="67"/>
      <c r="L73" s="67"/>
      <c r="M73" s="67"/>
      <c r="N73" s="67"/>
      <c r="O73" s="71"/>
      <c r="P73" s="67"/>
      <c r="Q73" s="67"/>
    </row>
    <row r="74" spans="6:17" x14ac:dyDescent="0.3">
      <c r="F74" s="67"/>
      <c r="G74" s="67"/>
      <c r="H74" s="67"/>
      <c r="I74" s="67"/>
      <c r="J74" s="67"/>
      <c r="K74" s="67"/>
      <c r="L74" s="67"/>
      <c r="M74" s="67"/>
      <c r="N74" s="67"/>
      <c r="O74" s="71"/>
      <c r="P74" s="67"/>
      <c r="Q74" s="67"/>
    </row>
    <row r="75" spans="6:17" x14ac:dyDescent="0.3">
      <c r="F75" s="67"/>
      <c r="G75" s="67"/>
      <c r="H75" s="67"/>
      <c r="I75" s="67"/>
      <c r="J75" s="67"/>
      <c r="K75" s="67"/>
      <c r="L75" s="67"/>
      <c r="M75" s="67"/>
      <c r="N75" s="67"/>
      <c r="O75" s="71"/>
      <c r="P75" s="67"/>
      <c r="Q75" s="67"/>
    </row>
    <row r="76" spans="6:17" x14ac:dyDescent="0.3">
      <c r="G76" s="67"/>
    </row>
    <row r="77" spans="6:17" x14ac:dyDescent="0.3">
      <c r="G77" s="67"/>
    </row>
    <row r="78" spans="6:17" x14ac:dyDescent="0.3">
      <c r="G78" s="67"/>
    </row>
    <row r="79" spans="6:17" x14ac:dyDescent="0.3">
      <c r="G79" s="67"/>
    </row>
    <row r="80" spans="6:17" x14ac:dyDescent="0.3">
      <c r="G80" s="67"/>
    </row>
    <row r="81" spans="7:7" x14ac:dyDescent="0.3">
      <c r="G81" s="67"/>
    </row>
    <row r="82" spans="7:7" x14ac:dyDescent="0.3">
      <c r="G82" s="67"/>
    </row>
    <row r="83" spans="7:7" x14ac:dyDescent="0.3">
      <c r="G83" s="67"/>
    </row>
    <row r="84" spans="7:7" x14ac:dyDescent="0.3">
      <c r="G84" s="67"/>
    </row>
    <row r="85" spans="7:7" x14ac:dyDescent="0.3">
      <c r="G85" s="67"/>
    </row>
    <row r="86" spans="7:7" x14ac:dyDescent="0.3">
      <c r="G86" s="67"/>
    </row>
    <row r="87" spans="7:7" x14ac:dyDescent="0.3">
      <c r="G87" s="67"/>
    </row>
    <row r="88" spans="7:7" x14ac:dyDescent="0.3">
      <c r="G88" s="67"/>
    </row>
    <row r="89" spans="7:7" x14ac:dyDescent="0.3">
      <c r="G89" s="67"/>
    </row>
    <row r="90" spans="7:7" x14ac:dyDescent="0.3">
      <c r="G90" s="67"/>
    </row>
    <row r="91" spans="7:7" x14ac:dyDescent="0.3">
      <c r="G91" s="67"/>
    </row>
    <row r="92" spans="7:7" x14ac:dyDescent="0.3">
      <c r="G92" s="67"/>
    </row>
    <row r="93" spans="7:7" x14ac:dyDescent="0.3">
      <c r="G93" s="67"/>
    </row>
    <row r="94" spans="7:7" x14ac:dyDescent="0.3">
      <c r="G94" s="67"/>
    </row>
    <row r="95" spans="7:7" x14ac:dyDescent="0.3">
      <c r="G95" s="67"/>
    </row>
    <row r="96" spans="7:7" x14ac:dyDescent="0.3">
      <c r="G96" s="67"/>
    </row>
    <row r="97" spans="7:7" x14ac:dyDescent="0.3">
      <c r="G97" s="67"/>
    </row>
    <row r="98" spans="7:7" x14ac:dyDescent="0.3">
      <c r="G98" s="67"/>
    </row>
    <row r="99" spans="7:7" x14ac:dyDescent="0.3">
      <c r="G99" s="67"/>
    </row>
    <row r="100" spans="7:7" x14ac:dyDescent="0.3">
      <c r="G100" s="67"/>
    </row>
    <row r="101" spans="7:7" x14ac:dyDescent="0.3">
      <c r="G101" s="67"/>
    </row>
    <row r="102" spans="7:7" x14ac:dyDescent="0.3">
      <c r="G102" s="67"/>
    </row>
    <row r="103" spans="7:7" x14ac:dyDescent="0.3">
      <c r="G103" s="67"/>
    </row>
  </sheetData>
  <mergeCells count="2">
    <mergeCell ref="R1:S1"/>
    <mergeCell ref="T1:U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opLeftCell="P4" zoomScale="85" zoomScaleNormal="85" workbookViewId="0">
      <selection activeCell="Z22" sqref="Z22:Z28"/>
    </sheetView>
  </sheetViews>
  <sheetFormatPr defaultColWidth="8.77734375" defaultRowHeight="14.4" x14ac:dyDescent="0.3"/>
  <cols>
    <col min="1" max="1" width="8.77734375" style="1"/>
    <col min="2" max="2" width="8.109375" style="1" bestFit="1" customWidth="1"/>
    <col min="3" max="3" width="16.44140625" style="1" bestFit="1" customWidth="1"/>
    <col min="4" max="4" width="6.44140625" style="1" bestFit="1" customWidth="1"/>
    <col min="5" max="5" width="12.88671875" style="1" bestFit="1" customWidth="1"/>
    <col min="6" max="6" width="14.88671875" style="1" bestFit="1" customWidth="1"/>
    <col min="7" max="7" width="12.109375" style="1" bestFit="1" customWidth="1"/>
    <col min="8" max="8" width="18.44140625" style="1" customWidth="1"/>
    <col min="9" max="9" width="15.88671875" style="1" bestFit="1" customWidth="1"/>
    <col min="10" max="10" width="14.21875" style="1" bestFit="1" customWidth="1"/>
    <col min="11" max="11" width="11.5546875" style="1" bestFit="1" customWidth="1"/>
    <col min="12" max="12" width="6.5546875" style="1" bestFit="1" customWidth="1"/>
    <col min="13" max="13" width="5.77734375" style="1" customWidth="1"/>
    <col min="14" max="14" width="22.6640625" style="1" bestFit="1" customWidth="1"/>
    <col min="15" max="15" width="9" style="1" bestFit="1" customWidth="1"/>
    <col min="16" max="17" width="7.44140625" style="1" customWidth="1"/>
    <col min="18" max="18" width="12.88671875" style="1" bestFit="1" customWidth="1"/>
    <col min="19" max="19" width="14.88671875" style="1" bestFit="1" customWidth="1"/>
    <col min="20" max="20" width="12.109375" style="1" bestFit="1" customWidth="1"/>
    <col min="21" max="21" width="12.33203125" style="1" bestFit="1" customWidth="1"/>
    <col min="22" max="22" width="19.88671875" style="1" bestFit="1" customWidth="1"/>
    <col min="23" max="23" width="6.77734375" style="1" bestFit="1" customWidth="1"/>
    <col min="24" max="24" width="10.6640625" style="1" bestFit="1" customWidth="1"/>
    <col min="25" max="25" width="20.88671875" style="1" bestFit="1" customWidth="1"/>
    <col min="26" max="26" width="17.88671875" style="1" bestFit="1" customWidth="1"/>
    <col min="27" max="27" width="7.109375" style="1" bestFit="1" customWidth="1"/>
    <col min="28" max="28" width="19" style="1" bestFit="1" customWidth="1"/>
    <col min="29" max="30" width="12.5546875" style="1" bestFit="1" customWidth="1"/>
    <col min="31" max="31" width="14.33203125" style="1" bestFit="1" customWidth="1"/>
    <col min="32" max="16384" width="8.77734375" style="1"/>
  </cols>
  <sheetData>
    <row r="1" spans="1:31" ht="15" thickBot="1" x14ac:dyDescent="0.3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31" ht="16.2" thickBot="1" x14ac:dyDescent="0.35">
      <c r="B2" s="8" t="s">
        <v>1</v>
      </c>
      <c r="C2" s="2">
        <v>44952</v>
      </c>
      <c r="E2" s="8" t="s">
        <v>44</v>
      </c>
      <c r="F2" s="3">
        <v>16</v>
      </c>
      <c r="H2" s="8" t="s">
        <v>64</v>
      </c>
      <c r="I2" s="4">
        <v>27.7</v>
      </c>
      <c r="K2" s="8" t="s">
        <v>16</v>
      </c>
      <c r="L2" s="2" t="s">
        <v>46</v>
      </c>
      <c r="N2" s="8" t="s">
        <v>17</v>
      </c>
      <c r="O2" s="3">
        <v>1.3599999999999999E-2</v>
      </c>
      <c r="P2"/>
      <c r="Q2"/>
      <c r="R2"/>
    </row>
    <row r="3" spans="1:31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  <c r="P3"/>
      <c r="Q3"/>
      <c r="R3"/>
    </row>
    <row r="4" spans="1:31" ht="16.2" thickBot="1" x14ac:dyDescent="0.35">
      <c r="B4" s="8" t="s">
        <v>32</v>
      </c>
      <c r="C4" s="29">
        <f>G24</f>
        <v>4.0200332704975132E-2</v>
      </c>
      <c r="E4" s="8" t="s">
        <v>33</v>
      </c>
      <c r="F4" s="3">
        <f>G28</f>
        <v>0.18203188679975668</v>
      </c>
      <c r="H4" s="8"/>
      <c r="I4" s="4"/>
      <c r="K4" s="8" t="s">
        <v>56</v>
      </c>
      <c r="L4" s="69"/>
      <c r="N4" s="8" t="s">
        <v>23</v>
      </c>
      <c r="O4" s="3">
        <v>12.5</v>
      </c>
      <c r="P4"/>
      <c r="Q4"/>
      <c r="R4"/>
    </row>
    <row r="5" spans="1:31" ht="15" thickBot="1" x14ac:dyDescent="0.35"/>
    <row r="6" spans="1:31" ht="15" thickBot="1" x14ac:dyDescent="0.35">
      <c r="B6" s="110" t="s">
        <v>22</v>
      </c>
      <c r="C6" s="111"/>
      <c r="D6" s="111"/>
      <c r="E6" s="111"/>
      <c r="F6" s="111"/>
      <c r="G6" s="111"/>
      <c r="H6" s="111"/>
      <c r="I6" s="111"/>
      <c r="J6" s="111"/>
      <c r="K6" s="112"/>
      <c r="M6"/>
      <c r="N6"/>
      <c r="O6"/>
      <c r="P6"/>
      <c r="Q6" s="110" t="s">
        <v>62</v>
      </c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2"/>
    </row>
    <row r="7" spans="1:31" s="14" customFormat="1" ht="29.4" thickBot="1" x14ac:dyDescent="0.35">
      <c r="B7" s="11" t="s">
        <v>18</v>
      </c>
      <c r="C7" s="12" t="s">
        <v>19</v>
      </c>
      <c r="D7" s="12" t="s">
        <v>30</v>
      </c>
      <c r="E7" s="12" t="s">
        <v>20</v>
      </c>
      <c r="F7" s="12" t="s">
        <v>21</v>
      </c>
      <c r="G7" s="12" t="s">
        <v>24</v>
      </c>
      <c r="H7" s="12" t="s">
        <v>34</v>
      </c>
      <c r="I7" s="12" t="s">
        <v>35</v>
      </c>
      <c r="J7" s="12" t="s">
        <v>47</v>
      </c>
      <c r="K7" s="13" t="s">
        <v>48</v>
      </c>
      <c r="M7"/>
      <c r="N7"/>
      <c r="O7"/>
      <c r="P7"/>
      <c r="Q7" s="62" t="s">
        <v>18</v>
      </c>
      <c r="R7" s="63" t="s">
        <v>20</v>
      </c>
      <c r="S7" s="63" t="s">
        <v>21</v>
      </c>
      <c r="T7" s="63" t="s">
        <v>24</v>
      </c>
      <c r="U7" s="63" t="s">
        <v>25</v>
      </c>
      <c r="V7" s="63" t="s">
        <v>26</v>
      </c>
      <c r="W7" s="63" t="s">
        <v>27</v>
      </c>
      <c r="X7" s="63" t="s">
        <v>28</v>
      </c>
      <c r="Y7" s="63" t="s">
        <v>29</v>
      </c>
      <c r="Z7" s="63" t="s">
        <v>31</v>
      </c>
      <c r="AA7" s="68" t="s">
        <v>49</v>
      </c>
      <c r="AB7" s="68" t="s">
        <v>51</v>
      </c>
      <c r="AC7" s="68" t="s">
        <v>52</v>
      </c>
      <c r="AD7" s="68" t="s">
        <v>54</v>
      </c>
      <c r="AE7" s="68"/>
    </row>
    <row r="8" spans="1:31" x14ac:dyDescent="0.3">
      <c r="B8" s="35"/>
      <c r="C8" s="35"/>
      <c r="D8" s="53"/>
      <c r="E8" s="53"/>
      <c r="F8" s="53"/>
      <c r="G8" s="1">
        <f>E8-F8</f>
        <v>0</v>
      </c>
      <c r="H8" s="36" t="e">
        <f t="shared" ref="H8:I12" si="0">F8/$G$13</f>
        <v>#DIV/0!</v>
      </c>
      <c r="I8" s="36" t="e">
        <f t="shared" si="0"/>
        <v>#DIV/0!</v>
      </c>
      <c r="J8" s="35">
        <f>$J$13+(C8-$C$13)</f>
        <v>0</v>
      </c>
      <c r="K8" s="35" t="e">
        <f t="shared" ref="K8:K18" si="1">J8/$J$13</f>
        <v>#DIV/0!</v>
      </c>
      <c r="M8"/>
      <c r="N8"/>
      <c r="O8"/>
      <c r="P8"/>
      <c r="Q8" s="18">
        <v>83</v>
      </c>
      <c r="R8" s="19">
        <v>0.153882437026785</v>
      </c>
      <c r="S8" s="19">
        <v>1.43744040547263E-3</v>
      </c>
      <c r="T8" s="19">
        <f t="shared" ref="T8:T16" si="2">R8-S8</f>
        <v>0.15244499662131236</v>
      </c>
      <c r="U8" s="19">
        <f>T8/T8</f>
        <v>1</v>
      </c>
      <c r="V8" s="19">
        <f>T8/U8</f>
        <v>0.15244499662131236</v>
      </c>
      <c r="W8" s="19">
        <f>V8/V8</f>
        <v>1</v>
      </c>
      <c r="X8" s="19"/>
      <c r="Y8" s="19"/>
      <c r="Z8" s="20"/>
      <c r="AA8" s="20"/>
      <c r="AB8" s="20"/>
      <c r="AC8" s="20"/>
      <c r="AD8" s="20"/>
      <c r="AE8" s="20"/>
    </row>
    <row r="9" spans="1:31" x14ac:dyDescent="0.3">
      <c r="B9" s="35"/>
      <c r="C9" s="35"/>
      <c r="D9" s="53"/>
      <c r="E9" s="53"/>
      <c r="F9" s="53"/>
      <c r="G9" s="1">
        <f t="shared" ref="G9:G18" si="3">E9-F9</f>
        <v>0</v>
      </c>
      <c r="H9" s="36" t="e">
        <f t="shared" si="0"/>
        <v>#DIV/0!</v>
      </c>
      <c r="I9" s="36" t="e">
        <f t="shared" si="0"/>
        <v>#DIV/0!</v>
      </c>
      <c r="J9" s="35">
        <f>$J$13+(C9-$C$13)</f>
        <v>0</v>
      </c>
      <c r="K9" s="35" t="e">
        <f t="shared" si="1"/>
        <v>#DIV/0!</v>
      </c>
      <c r="M9"/>
      <c r="N9"/>
      <c r="O9"/>
      <c r="P9"/>
      <c r="Q9" s="15">
        <v>85</v>
      </c>
      <c r="R9" s="16">
        <v>0.203815261334512</v>
      </c>
      <c r="S9" s="16">
        <v>9.2515167064676699E-4</v>
      </c>
      <c r="T9" s="16">
        <f t="shared" si="2"/>
        <v>0.20289010966386523</v>
      </c>
      <c r="U9" s="16">
        <f>U12+(3*(U8-U12)/4)</f>
        <v>0.95273564978060798</v>
      </c>
      <c r="V9" s="16">
        <f t="shared" ref="V9:V16" si="4">T9/U9</f>
        <v>0.21295530371996252</v>
      </c>
      <c r="W9" s="16">
        <f t="shared" ref="W9:W16" si="5">V9/$V$8</f>
        <v>1.3969320636279288</v>
      </c>
      <c r="X9" s="16">
        <v>-2.23199668141593</v>
      </c>
      <c r="Y9" s="16">
        <f>X9/$O$4</f>
        <v>-0.17855973451327439</v>
      </c>
      <c r="Z9" s="17">
        <f>Y9/0.85</f>
        <v>-0.21007027589796987</v>
      </c>
      <c r="AA9" s="17">
        <v>9.1964988384955898E-2</v>
      </c>
      <c r="AB9" s="17">
        <f>AA9/U9</f>
        <v>9.6527287927278896E-2</v>
      </c>
      <c r="AC9" s="17">
        <f>AB9/$O$2</f>
        <v>7.0975947005352129</v>
      </c>
      <c r="AD9" s="17">
        <f>AB9/$F$4</f>
        <v>0.53027680822461221</v>
      </c>
      <c r="AE9" s="17"/>
    </row>
    <row r="10" spans="1:31" x14ac:dyDescent="0.3">
      <c r="B10" s="35"/>
      <c r="C10" s="35"/>
      <c r="D10" s="53"/>
      <c r="E10" s="53"/>
      <c r="F10" s="53"/>
      <c r="G10" s="1">
        <f t="shared" si="3"/>
        <v>0</v>
      </c>
      <c r="H10" s="36" t="e">
        <f t="shared" si="0"/>
        <v>#DIV/0!</v>
      </c>
      <c r="I10" s="36" t="e">
        <f t="shared" si="0"/>
        <v>#DIV/0!</v>
      </c>
      <c r="J10" s="35">
        <f>$J$13+(C10-$C$13)</f>
        <v>0</v>
      </c>
      <c r="K10" s="35" t="e">
        <f t="shared" si="1"/>
        <v>#DIV/0!</v>
      </c>
      <c r="M10"/>
      <c r="N10"/>
      <c r="O10"/>
      <c r="P10"/>
      <c r="Q10" s="15">
        <v>87</v>
      </c>
      <c r="R10" s="16">
        <v>0.21415244534385899</v>
      </c>
      <c r="S10" s="16">
        <v>9.46309796517413E-4</v>
      </c>
      <c r="T10" s="16">
        <f t="shared" si="2"/>
        <v>0.21320613554734158</v>
      </c>
      <c r="U10" s="16">
        <f>U12+(2*(U8-U12)/4)</f>
        <v>0.90547129956121597</v>
      </c>
      <c r="V10" s="16">
        <f t="shared" si="4"/>
        <v>0.23546426667599463</v>
      </c>
      <c r="W10" s="16">
        <f t="shared" si="5"/>
        <v>1.5445850758940283</v>
      </c>
      <c r="X10" s="16">
        <v>-8.9636293859649001</v>
      </c>
      <c r="Y10" s="16">
        <f>X10/$O$4</f>
        <v>-0.71709035087719197</v>
      </c>
      <c r="Z10" s="17">
        <f>Y10/0.85</f>
        <v>-0.84363570691434353</v>
      </c>
      <c r="AA10" s="17">
        <v>0.52537746491227999</v>
      </c>
      <c r="AB10" s="17">
        <f>AA10/U10</f>
        <v>0.58022541980830722</v>
      </c>
      <c r="AC10" s="17">
        <f t="shared" ref="AC10:AC11" si="6">AB10/$O$2</f>
        <v>42.663633809434359</v>
      </c>
      <c r="AD10" s="17">
        <f>AB10/$F$4</f>
        <v>3.1874933013608846</v>
      </c>
      <c r="AE10" s="17"/>
    </row>
    <row r="11" spans="1:31" x14ac:dyDescent="0.3">
      <c r="B11" s="35"/>
      <c r="C11" s="35"/>
      <c r="D11" s="53"/>
      <c r="E11" s="53"/>
      <c r="F11" s="53"/>
      <c r="G11" s="1">
        <f t="shared" si="3"/>
        <v>0</v>
      </c>
      <c r="H11" s="36" t="e">
        <f t="shared" si="0"/>
        <v>#DIV/0!</v>
      </c>
      <c r="I11" s="36" t="e">
        <f t="shared" si="0"/>
        <v>#DIV/0!</v>
      </c>
      <c r="J11" s="35">
        <f>$J$13+(C11-$C$13)</f>
        <v>0</v>
      </c>
      <c r="K11" s="35" t="e">
        <f t="shared" si="1"/>
        <v>#DIV/0!</v>
      </c>
      <c r="M11"/>
      <c r="N11"/>
      <c r="O11"/>
      <c r="P11"/>
      <c r="Q11" s="15">
        <v>89</v>
      </c>
      <c r="R11" s="16">
        <v>0.21483397009636299</v>
      </c>
      <c r="S11" s="16">
        <v>9.9161732089552194E-4</v>
      </c>
      <c r="T11" s="16">
        <f t="shared" si="2"/>
        <v>0.21384235277546745</v>
      </c>
      <c r="U11" s="16">
        <f>U12+(1*(U8-U12)/4)</f>
        <v>0.85820694934182384</v>
      </c>
      <c r="V11" s="16">
        <f t="shared" si="4"/>
        <v>0.24917341084160113</v>
      </c>
      <c r="W11" s="16">
        <f t="shared" si="5"/>
        <v>1.6345135384178675</v>
      </c>
      <c r="X11" s="16">
        <v>-18.682477272727201</v>
      </c>
      <c r="Y11" s="16">
        <f>X11/$O$4</f>
        <v>-1.4945981818181762</v>
      </c>
      <c r="Z11" s="17">
        <f>Y11/0.85</f>
        <v>-1.7583508021390308</v>
      </c>
      <c r="AA11" s="17">
        <v>1.10627486363636</v>
      </c>
      <c r="AB11" s="17">
        <f>AA11/U11</f>
        <v>1.2890537235625794</v>
      </c>
      <c r="AC11" s="17">
        <f t="shared" si="6"/>
        <v>94.783362026660257</v>
      </c>
      <c r="AD11" s="17">
        <f>AB11/$F$4</f>
        <v>7.0814720773651976</v>
      </c>
      <c r="AE11" s="17"/>
    </row>
    <row r="12" spans="1:31" x14ac:dyDescent="0.3">
      <c r="B12" s="35"/>
      <c r="C12" s="35"/>
      <c r="D12" s="53"/>
      <c r="E12" s="53"/>
      <c r="F12" s="53"/>
      <c r="G12" s="1">
        <f t="shared" si="3"/>
        <v>0</v>
      </c>
      <c r="H12" s="36" t="e">
        <f t="shared" si="0"/>
        <v>#DIV/0!</v>
      </c>
      <c r="I12" s="36" t="e">
        <f t="shared" si="0"/>
        <v>#DIV/0!</v>
      </c>
      <c r="J12" s="35">
        <f>$J$13+(C12-$C$13)</f>
        <v>0</v>
      </c>
      <c r="K12" s="35" t="e">
        <f t="shared" si="1"/>
        <v>#DIV/0!</v>
      </c>
      <c r="M12"/>
      <c r="N12"/>
      <c r="O12"/>
      <c r="P12"/>
      <c r="Q12" s="21">
        <v>90</v>
      </c>
      <c r="R12" s="22">
        <v>0.124754370128571</v>
      </c>
      <c r="S12" s="22">
        <v>1.13022834527363E-3</v>
      </c>
      <c r="T12" s="22">
        <f t="shared" si="2"/>
        <v>0.12362414178329738</v>
      </c>
      <c r="U12" s="22">
        <f>T12/T8</f>
        <v>0.81094259912243183</v>
      </c>
      <c r="V12" s="22">
        <f t="shared" si="4"/>
        <v>0.15244499662131236</v>
      </c>
      <c r="W12" s="22">
        <f t="shared" si="5"/>
        <v>1</v>
      </c>
      <c r="X12" s="22"/>
      <c r="Y12" s="22"/>
      <c r="Z12" s="23"/>
      <c r="AA12" s="23"/>
      <c r="AB12" s="23"/>
      <c r="AC12" s="23"/>
      <c r="AD12" s="23"/>
      <c r="AE12" s="23"/>
    </row>
    <row r="13" spans="1:31" x14ac:dyDescent="0.3">
      <c r="B13" s="35"/>
      <c r="C13" s="35"/>
      <c r="D13" s="53"/>
      <c r="E13" s="53"/>
      <c r="F13" s="53"/>
      <c r="G13" s="1">
        <f t="shared" si="3"/>
        <v>0</v>
      </c>
      <c r="H13" s="36" t="e">
        <f>F13/$G$13</f>
        <v>#DIV/0!</v>
      </c>
      <c r="I13" s="36" t="e">
        <f>G13/$G$13</f>
        <v>#DIV/0!</v>
      </c>
      <c r="J13" s="35">
        <f>C13*0.55</f>
        <v>0</v>
      </c>
      <c r="K13" s="35" t="e">
        <f t="shared" si="1"/>
        <v>#DIV/0!</v>
      </c>
      <c r="M13"/>
      <c r="N13"/>
      <c r="O13"/>
      <c r="P13"/>
      <c r="Q13" s="15">
        <v>92</v>
      </c>
      <c r="R13" s="16">
        <v>0.18531318433419899</v>
      </c>
      <c r="S13" s="16">
        <v>9.64779471144279E-4</v>
      </c>
      <c r="T13" s="16">
        <f t="shared" si="2"/>
        <v>0.1843484048630547</v>
      </c>
      <c r="U13" s="16">
        <f>U16+(3*(U12-U16)/4)</f>
        <v>0.76376060288994119</v>
      </c>
      <c r="V13" s="16">
        <f t="shared" si="4"/>
        <v>0.24136935600698892</v>
      </c>
      <c r="W13" s="16">
        <f t="shared" si="5"/>
        <v>1.5833209443178577</v>
      </c>
      <c r="X13" s="16">
        <v>-4.4675487012986803</v>
      </c>
      <c r="Y13" s="16">
        <f>X13/$O$4</f>
        <v>-0.35740389610389445</v>
      </c>
      <c r="Z13" s="17">
        <f>Y13/0.85</f>
        <v>-0.42047517188693467</v>
      </c>
      <c r="AA13" s="17">
        <v>0.20707853354978301</v>
      </c>
      <c r="AB13" s="17">
        <f>AA13/U13</f>
        <v>0.27113015880399277</v>
      </c>
      <c r="AC13" s="17">
        <f>AB13/$O$2</f>
        <v>19.936041088528881</v>
      </c>
      <c r="AD13" s="17">
        <f>AB13/$F$4</f>
        <v>1.4894651897018911</v>
      </c>
      <c r="AE13" s="17"/>
    </row>
    <row r="14" spans="1:31" x14ac:dyDescent="0.3">
      <c r="B14" s="35"/>
      <c r="C14" s="35"/>
      <c r="D14" s="53"/>
      <c r="E14" s="53"/>
      <c r="F14" s="53"/>
      <c r="G14" s="1">
        <f t="shared" si="3"/>
        <v>0</v>
      </c>
      <c r="H14" s="36" t="e">
        <f t="shared" ref="H14:I18" si="7">F14/$G$13</f>
        <v>#DIV/0!</v>
      </c>
      <c r="I14" s="36" t="e">
        <f t="shared" si="7"/>
        <v>#DIV/0!</v>
      </c>
      <c r="J14" s="35">
        <f>$J$13+(C14-$C$13)</f>
        <v>0</v>
      </c>
      <c r="K14" s="35" t="e">
        <f t="shared" si="1"/>
        <v>#DIV/0!</v>
      </c>
      <c r="M14"/>
      <c r="N14"/>
      <c r="O14"/>
      <c r="P14"/>
      <c r="Q14" s="15">
        <v>94</v>
      </c>
      <c r="R14" s="16">
        <v>0.18516360778024599</v>
      </c>
      <c r="S14" s="16">
        <v>8.7431996467661705E-4</v>
      </c>
      <c r="T14" s="16">
        <f t="shared" si="2"/>
        <v>0.18428928781556936</v>
      </c>
      <c r="U14" s="16">
        <f>U16+(2*(U12-U16)/4)</f>
        <v>0.71657860665745043</v>
      </c>
      <c r="V14" s="16">
        <f t="shared" si="4"/>
        <v>0.25717944424158068</v>
      </c>
      <c r="W14" s="16">
        <f t="shared" si="5"/>
        <v>1.6870310599988958</v>
      </c>
      <c r="X14" s="16">
        <v>-13.4224382716049</v>
      </c>
      <c r="Y14" s="16">
        <f>X14/$O$4</f>
        <v>-1.073795061728392</v>
      </c>
      <c r="Z14" s="17">
        <f>Y14/0.85</f>
        <v>-1.2632883079157553</v>
      </c>
      <c r="AA14" s="17">
        <v>0.82952124691357998</v>
      </c>
      <c r="AB14" s="17">
        <f>AA14/U14</f>
        <v>1.1576137484524709</v>
      </c>
      <c r="AC14" s="17">
        <f>AB14/$O$2</f>
        <v>85.118657974446393</v>
      </c>
      <c r="AD14" s="17">
        <f>AB14/$F$4</f>
        <v>6.3594009203777491</v>
      </c>
      <c r="AE14" s="17"/>
    </row>
    <row r="15" spans="1:31" x14ac:dyDescent="0.3">
      <c r="B15" s="35"/>
      <c r="C15" s="35"/>
      <c r="D15" s="53"/>
      <c r="E15" s="53"/>
      <c r="F15" s="53"/>
      <c r="G15" s="1">
        <f t="shared" si="3"/>
        <v>0</v>
      </c>
      <c r="H15" s="36" t="e">
        <f t="shared" si="7"/>
        <v>#DIV/0!</v>
      </c>
      <c r="I15" s="36" t="e">
        <f t="shared" si="7"/>
        <v>#DIV/0!</v>
      </c>
      <c r="J15" s="35">
        <f>$J$13+(C15-$C$13)</f>
        <v>0</v>
      </c>
      <c r="K15" s="35" t="e">
        <f t="shared" si="1"/>
        <v>#DIV/0!</v>
      </c>
      <c r="M15"/>
      <c r="N15"/>
      <c r="O15"/>
      <c r="P15"/>
      <c r="Q15" s="15">
        <v>96</v>
      </c>
      <c r="R15" s="16">
        <v>0.187238162520588</v>
      </c>
      <c r="S15" s="16">
        <v>8.9800079203980097E-4</v>
      </c>
      <c r="T15" s="16">
        <f t="shared" si="2"/>
        <v>0.1863401617285482</v>
      </c>
      <c r="U15" s="16">
        <f>U16+(1*(U12-U16)/4)</f>
        <v>0.66939661042495979</v>
      </c>
      <c r="V15" s="16">
        <f t="shared" si="4"/>
        <v>0.27837033953645507</v>
      </c>
      <c r="W15" s="16">
        <f t="shared" si="5"/>
        <v>1.8260378871466214</v>
      </c>
      <c r="X15" s="16">
        <v>-31.332132352940999</v>
      </c>
      <c r="Y15" s="16">
        <f>X15/$O$4</f>
        <v>-2.50657058823528</v>
      </c>
      <c r="Z15" s="17">
        <f>Y15/0.85</f>
        <v>-2.9489065743944471</v>
      </c>
      <c r="AA15" s="17">
        <v>1.96221111029411</v>
      </c>
      <c r="AB15" s="17">
        <f>AA15/U15</f>
        <v>2.9313131852406897</v>
      </c>
      <c r="AC15" s="17">
        <f t="shared" ref="AC15" si="8">AB15/$O$2</f>
        <v>215.53773420887427</v>
      </c>
      <c r="AD15" s="17">
        <f>AB15/$F$4</f>
        <v>16.103295069754822</v>
      </c>
      <c r="AE15" s="17"/>
    </row>
    <row r="16" spans="1:31" ht="15" thickBot="1" x14ac:dyDescent="0.35">
      <c r="A16" s="28"/>
      <c r="B16" s="35"/>
      <c r="C16" s="35"/>
      <c r="D16" s="53"/>
      <c r="E16" s="53"/>
      <c r="F16" s="53"/>
      <c r="G16" s="1">
        <f t="shared" si="3"/>
        <v>0</v>
      </c>
      <c r="H16" s="36" t="e">
        <f t="shared" si="7"/>
        <v>#DIV/0!</v>
      </c>
      <c r="I16" s="36" t="e">
        <f t="shared" si="7"/>
        <v>#DIV/0!</v>
      </c>
      <c r="J16" s="35">
        <f>$J$13+(C16-$C$13)</f>
        <v>0</v>
      </c>
      <c r="K16" s="35" t="e">
        <f t="shared" si="1"/>
        <v>#DIV/0!</v>
      </c>
      <c r="L16" s="28"/>
      <c r="M16"/>
      <c r="N16"/>
      <c r="O16"/>
      <c r="P16"/>
      <c r="Q16" s="24">
        <v>97</v>
      </c>
      <c r="R16" s="25">
        <v>9.5849543368749901E-2</v>
      </c>
      <c r="S16" s="25">
        <v>9.9603861044775992E-4</v>
      </c>
      <c r="T16" s="25">
        <f t="shared" si="2"/>
        <v>9.4853504758302135E-2</v>
      </c>
      <c r="U16" s="25">
        <f>T16/T8</f>
        <v>0.62221461419246915</v>
      </c>
      <c r="V16" s="25">
        <f t="shared" si="4"/>
        <v>0.15244499662131236</v>
      </c>
      <c r="W16" s="25">
        <f t="shared" si="5"/>
        <v>1</v>
      </c>
      <c r="X16" s="25"/>
      <c r="Y16" s="25"/>
      <c r="Z16" s="26"/>
      <c r="AA16" s="26"/>
      <c r="AB16" s="26"/>
      <c r="AC16" s="26"/>
      <c r="AD16" s="26"/>
      <c r="AE16" s="26"/>
    </row>
    <row r="17" spans="2:31" x14ac:dyDescent="0.3">
      <c r="B17" s="35"/>
      <c r="C17" s="35"/>
      <c r="D17" s="53"/>
      <c r="E17" s="53"/>
      <c r="F17" s="53"/>
      <c r="G17" s="1">
        <f t="shared" si="3"/>
        <v>0</v>
      </c>
      <c r="H17" s="36" t="e">
        <f t="shared" si="7"/>
        <v>#DIV/0!</v>
      </c>
      <c r="I17" s="36" t="e">
        <f t="shared" si="7"/>
        <v>#DIV/0!</v>
      </c>
      <c r="J17" s="35">
        <f>$J$13+(C17-$C$13)</f>
        <v>0</v>
      </c>
      <c r="K17" s="35" t="e">
        <f t="shared" si="1"/>
        <v>#DIV/0!</v>
      </c>
      <c r="Q17"/>
      <c r="R17"/>
      <c r="S17"/>
      <c r="T17"/>
      <c r="U17"/>
      <c r="V17"/>
      <c r="W17"/>
      <c r="X17"/>
      <c r="Y17"/>
      <c r="Z17"/>
    </row>
    <row r="18" spans="2:31" ht="15" thickBot="1" x14ac:dyDescent="0.35">
      <c r="B18" s="35"/>
      <c r="C18" s="35"/>
      <c r="D18" s="53"/>
      <c r="E18" s="53"/>
      <c r="F18" s="53"/>
      <c r="G18" s="1">
        <f t="shared" si="3"/>
        <v>0</v>
      </c>
      <c r="H18" s="36" t="e">
        <f t="shared" si="7"/>
        <v>#DIV/0!</v>
      </c>
      <c r="I18" s="36" t="e">
        <f t="shared" si="7"/>
        <v>#DIV/0!</v>
      </c>
      <c r="J18" s="35">
        <f>$J$13+(C18-$C$13)</f>
        <v>0</v>
      </c>
      <c r="K18" s="35" t="e">
        <f t="shared" si="1"/>
        <v>#DIV/0!</v>
      </c>
    </row>
    <row r="19" spans="2:31" ht="15" thickBot="1" x14ac:dyDescent="0.35">
      <c r="B19" s="35"/>
      <c r="C19" s="35"/>
      <c r="D19" s="53"/>
      <c r="E19" s="53"/>
      <c r="F19" s="53"/>
      <c r="G19" s="54"/>
      <c r="H19" s="36"/>
      <c r="I19" s="36"/>
      <c r="J19" s="35"/>
      <c r="K19" s="35"/>
      <c r="Q19" s="113" t="s">
        <v>61</v>
      </c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5"/>
    </row>
    <row r="20" spans="2:31" ht="29.4" thickBot="1" x14ac:dyDescent="0.35">
      <c r="B20" s="35"/>
      <c r="C20" s="35"/>
      <c r="D20" s="53"/>
      <c r="E20" s="53"/>
      <c r="F20" s="53"/>
      <c r="G20" s="54"/>
      <c r="H20" s="36"/>
      <c r="I20" s="36"/>
      <c r="J20" s="35"/>
      <c r="K20" s="35"/>
      <c r="Q20" s="62" t="s">
        <v>18</v>
      </c>
      <c r="R20" s="63" t="s">
        <v>20</v>
      </c>
      <c r="S20" s="63" t="s">
        <v>21</v>
      </c>
      <c r="T20" s="63" t="s">
        <v>24</v>
      </c>
      <c r="U20" s="63" t="s">
        <v>25</v>
      </c>
      <c r="V20" s="63" t="s">
        <v>26</v>
      </c>
      <c r="W20" s="63" t="s">
        <v>27</v>
      </c>
      <c r="X20" s="63" t="s">
        <v>28</v>
      </c>
      <c r="Y20" s="63" t="s">
        <v>29</v>
      </c>
      <c r="Z20" s="63" t="s">
        <v>31</v>
      </c>
      <c r="AA20" s="68" t="s">
        <v>49</v>
      </c>
      <c r="AB20" s="68" t="s">
        <v>51</v>
      </c>
      <c r="AC20" s="68" t="s">
        <v>52</v>
      </c>
      <c r="AD20" s="68" t="s">
        <v>54</v>
      </c>
      <c r="AE20" s="68"/>
    </row>
    <row r="21" spans="2:31" ht="15" thickBot="1" x14ac:dyDescent="0.35">
      <c r="H21" s="27"/>
      <c r="I21" s="27"/>
      <c r="Q21" s="18">
        <v>83</v>
      </c>
      <c r="R21" s="19">
        <v>0.153882437026785</v>
      </c>
      <c r="S21" s="19">
        <v>1.43744040547263E-3</v>
      </c>
      <c r="T21" s="19">
        <f t="shared" ref="T21:T29" si="9">R21-S21</f>
        <v>0.15244499662131236</v>
      </c>
      <c r="U21" s="19">
        <f>T21/T21</f>
        <v>1</v>
      </c>
      <c r="V21" s="19">
        <f>T21/U21</f>
        <v>0.15244499662131236</v>
      </c>
      <c r="W21" s="19">
        <f>V21/V21</f>
        <v>1</v>
      </c>
      <c r="X21" s="19"/>
      <c r="Y21" s="19"/>
      <c r="Z21" s="20"/>
      <c r="AA21" s="20"/>
      <c r="AB21" s="20"/>
      <c r="AC21" s="20"/>
      <c r="AD21" s="20"/>
      <c r="AE21" s="20"/>
    </row>
    <row r="22" spans="2:31" ht="15" thickBot="1" x14ac:dyDescent="0.35">
      <c r="B22" s="110" t="s">
        <v>42</v>
      </c>
      <c r="C22" s="111"/>
      <c r="D22" s="111"/>
      <c r="E22" s="111"/>
      <c r="F22" s="111"/>
      <c r="G22" s="111"/>
      <c r="H22" s="111"/>
      <c r="I22" s="111"/>
      <c r="J22" s="112"/>
      <c r="Q22" s="15">
        <v>84</v>
      </c>
      <c r="R22" s="16">
        <v>0.19558748694845099</v>
      </c>
      <c r="S22" s="16">
        <v>-6.4520739751243699E-4</v>
      </c>
      <c r="T22" s="16">
        <f t="shared" si="9"/>
        <v>0.19623269434596344</v>
      </c>
      <c r="U22" s="16">
        <f>U25+(3*(U21-U25)/4)</f>
        <v>0.95273564978060798</v>
      </c>
      <c r="V22" s="16">
        <f t="shared" ref="V22:V29" si="10">T22/U22</f>
        <v>0.20596762007504504</v>
      </c>
      <c r="W22" s="16">
        <f>V22/$V$8</f>
        <v>1.35109465472775</v>
      </c>
      <c r="X22" s="16">
        <v>-2.23199668141593</v>
      </c>
      <c r="Y22" s="16">
        <f>X22/$O$4</f>
        <v>-0.17855973451327439</v>
      </c>
      <c r="Z22" s="17">
        <f>Y22/0.85</f>
        <v>-0.21007027589796987</v>
      </c>
      <c r="AA22" s="17">
        <v>6.9324850663716894E-2</v>
      </c>
      <c r="AB22" s="17">
        <f>AA22/U22</f>
        <v>7.2763993537641569E-2</v>
      </c>
      <c r="AC22" s="17">
        <f>AB22/$O$2</f>
        <v>5.3502936424736447</v>
      </c>
      <c r="AD22" s="17">
        <f>AB22/$F$4</f>
        <v>0.3997321283478496</v>
      </c>
      <c r="AE22" s="17"/>
    </row>
    <row r="23" spans="2:31" ht="15" thickBot="1" x14ac:dyDescent="0.35">
      <c r="B23" s="11" t="s">
        <v>18</v>
      </c>
      <c r="C23" s="12" t="s">
        <v>19</v>
      </c>
      <c r="D23" s="12" t="s">
        <v>30</v>
      </c>
      <c r="E23" s="12" t="s">
        <v>20</v>
      </c>
      <c r="F23" s="12" t="s">
        <v>21</v>
      </c>
      <c r="G23" s="13" t="s">
        <v>24</v>
      </c>
      <c r="H23" s="12" t="s">
        <v>37</v>
      </c>
      <c r="I23" s="13" t="s">
        <v>38</v>
      </c>
      <c r="J23" s="57" t="s">
        <v>50</v>
      </c>
      <c r="Q23" s="15">
        <v>86</v>
      </c>
      <c r="R23" s="16">
        <v>0.20594750174210499</v>
      </c>
      <c r="S23" s="72">
        <v>-3.1573626368159201E-5</v>
      </c>
      <c r="T23" s="16">
        <f t="shared" si="9"/>
        <v>0.20597907536847315</v>
      </c>
      <c r="U23" s="16">
        <f>U25+(2*(U21-U25)/4)</f>
        <v>0.90547129956121597</v>
      </c>
      <c r="V23" s="16">
        <f t="shared" si="10"/>
        <v>0.22748272139413908</v>
      </c>
      <c r="W23" s="16">
        <f>V23/$V$8</f>
        <v>1.492228190074532</v>
      </c>
      <c r="X23" s="16">
        <v>-8.9636293859649001</v>
      </c>
      <c r="Y23" s="16">
        <f>X23/$O$4</f>
        <v>-0.71709035087719197</v>
      </c>
      <c r="Z23" s="17">
        <f>Y23/0.85</f>
        <v>-0.84363570691434353</v>
      </c>
      <c r="AA23" s="17">
        <v>0.43978498026315799</v>
      </c>
      <c r="AB23" s="17">
        <f>AA23/U23</f>
        <v>0.48569731638791225</v>
      </c>
      <c r="AC23" s="17">
        <f t="shared" ref="AC23:AC24" si="11">AB23/$O$2</f>
        <v>35.713037969699435</v>
      </c>
      <c r="AD23" s="17">
        <f>AB23/$F$4</f>
        <v>2.6681990992171678</v>
      </c>
      <c r="AE23" s="17"/>
    </row>
    <row r="24" spans="2:31" x14ac:dyDescent="0.3">
      <c r="E24" s="1">
        <v>4.3932380100000001E-2</v>
      </c>
      <c r="F24" s="1">
        <v>3.7320473950248701E-3</v>
      </c>
      <c r="G24" s="1">
        <f>E24-F24</f>
        <v>4.0200332704975132E-2</v>
      </c>
      <c r="H24" s="1">
        <v>1.4E-2</v>
      </c>
      <c r="I24" s="1">
        <v>1.8499999999999999E-2</v>
      </c>
      <c r="Q24" s="15">
        <v>88</v>
      </c>
      <c r="R24" s="16">
        <v>0.205659695492727</v>
      </c>
      <c r="S24" s="72">
        <v>-7.08801348258706E-5</v>
      </c>
      <c r="T24" s="16">
        <f t="shared" si="9"/>
        <v>0.20573057562755287</v>
      </c>
      <c r="U24" s="16">
        <f>U25+(1*(U21-U25)/4)</f>
        <v>0.85820694934182384</v>
      </c>
      <c r="V24" s="16">
        <f t="shared" si="10"/>
        <v>0.23972140494239971</v>
      </c>
      <c r="W24" s="16">
        <f>V24/$V$8</f>
        <v>1.5725108088518649</v>
      </c>
      <c r="X24" s="16">
        <v>-18.682477272727201</v>
      </c>
      <c r="Y24" s="16">
        <f>X24/$O$4</f>
        <v>-1.4945981818181762</v>
      </c>
      <c r="Z24" s="17">
        <f>Y24/0.85</f>
        <v>-1.7583508021390308</v>
      </c>
      <c r="AA24" s="17">
        <v>0.885597209090909</v>
      </c>
      <c r="AB24" s="17">
        <f>AA24/U24</f>
        <v>1.0319156816081381</v>
      </c>
      <c r="AC24" s="17">
        <f t="shared" si="11"/>
        <v>75.876153059421924</v>
      </c>
      <c r="AD24" s="17">
        <f>AB24/$F$4</f>
        <v>5.6688731834290769</v>
      </c>
      <c r="AE24" s="17"/>
    </row>
    <row r="25" spans="2:31" ht="15" thickBot="1" x14ac:dyDescent="0.35">
      <c r="Q25" s="21">
        <v>90</v>
      </c>
      <c r="R25" s="22">
        <v>0.124754370128571</v>
      </c>
      <c r="S25" s="22">
        <v>1.13022834527363E-3</v>
      </c>
      <c r="T25" s="22">
        <f t="shared" si="9"/>
        <v>0.12362414178329738</v>
      </c>
      <c r="U25" s="22">
        <f>T25/T21</f>
        <v>0.81094259912243183</v>
      </c>
      <c r="V25" s="22">
        <f t="shared" si="10"/>
        <v>0.15244499662131236</v>
      </c>
      <c r="W25" s="22">
        <f>V25/$V$8</f>
        <v>1</v>
      </c>
      <c r="X25" s="22"/>
      <c r="Y25" s="22"/>
      <c r="Z25" s="23"/>
      <c r="AA25" s="23"/>
      <c r="AB25" s="23"/>
      <c r="AC25" s="23"/>
      <c r="AD25" s="23"/>
      <c r="AE25" s="23"/>
    </row>
    <row r="26" spans="2:31" ht="15" thickBot="1" x14ac:dyDescent="0.35">
      <c r="B26" s="110" t="s">
        <v>36</v>
      </c>
      <c r="C26" s="111"/>
      <c r="D26" s="111"/>
      <c r="E26" s="111"/>
      <c r="F26" s="111"/>
      <c r="G26" s="112"/>
      <c r="H26"/>
      <c r="I26"/>
      <c r="Q26" s="15">
        <v>91</v>
      </c>
      <c r="R26" s="16">
        <v>0.17750622173809499</v>
      </c>
      <c r="S26" s="72">
        <v>-3.5361567164179102E-5</v>
      </c>
      <c r="T26" s="16">
        <f t="shared" si="9"/>
        <v>0.17754158330525918</v>
      </c>
      <c r="U26" s="16">
        <f>U29+(3*(U25-U29)/4)</f>
        <v>0.76376060288994119</v>
      </c>
      <c r="V26" s="16">
        <f t="shared" si="10"/>
        <v>0.23245711108097458</v>
      </c>
      <c r="W26" s="16">
        <f>V26/$V$8</f>
        <v>1.5248589080192629</v>
      </c>
      <c r="X26" s="16">
        <v>-4.4675487012986803</v>
      </c>
      <c r="Y26" s="16">
        <f>X26/$O$4</f>
        <v>-0.35740389610389445</v>
      </c>
      <c r="Z26" s="17">
        <f>Y26/0.85</f>
        <v>-0.42047517188693467</v>
      </c>
      <c r="AA26" s="17">
        <v>0.17411112770562701</v>
      </c>
      <c r="AB26" s="17">
        <f>AA26/U26</f>
        <v>0.22796557854230748</v>
      </c>
      <c r="AC26" s="17">
        <f>AB26/$O$2</f>
        <v>16.762174892816727</v>
      </c>
      <c r="AD26" s="17">
        <f>AB26/$F$4</f>
        <v>1.2523387113658826</v>
      </c>
      <c r="AE26" s="17"/>
    </row>
    <row r="27" spans="2:31" ht="15" thickBot="1" x14ac:dyDescent="0.35">
      <c r="B27" s="11" t="s">
        <v>18</v>
      </c>
      <c r="C27" s="12" t="s">
        <v>19</v>
      </c>
      <c r="D27" s="12" t="s">
        <v>30</v>
      </c>
      <c r="E27" s="12" t="s">
        <v>20</v>
      </c>
      <c r="F27" s="12" t="s">
        <v>21</v>
      </c>
      <c r="G27" s="13" t="s">
        <v>24</v>
      </c>
      <c r="H27"/>
      <c r="I27"/>
      <c r="Q27" s="15">
        <v>93</v>
      </c>
      <c r="R27" s="16">
        <v>0.17696481572345599</v>
      </c>
      <c r="S27" s="16">
        <v>-1.41134211940298E-4</v>
      </c>
      <c r="T27" s="16">
        <f t="shared" si="9"/>
        <v>0.17710594993539627</v>
      </c>
      <c r="U27" s="16">
        <f>U29+(2*(U25-U29)/4)</f>
        <v>0.71657860665745043</v>
      </c>
      <c r="V27" s="16">
        <f t="shared" si="10"/>
        <v>0.24715495032920945</v>
      </c>
      <c r="W27" s="16">
        <f t="shared" ref="W27" si="12">V27/$V$8</f>
        <v>1.6212729561939345</v>
      </c>
      <c r="X27" s="16">
        <v>-13.4224382716049</v>
      </c>
      <c r="Y27" s="16">
        <f>X27/$O$4</f>
        <v>-1.073795061728392</v>
      </c>
      <c r="Z27" s="17">
        <f>Y27/0.85</f>
        <v>-1.2632883079157553</v>
      </c>
      <c r="AA27" s="17">
        <v>0.68065841049382603</v>
      </c>
      <c r="AB27" s="17">
        <f>AA27/U27</f>
        <v>0.94987263667948785</v>
      </c>
      <c r="AC27" s="17">
        <f>AB27/$O$2</f>
        <v>69.84357622643293</v>
      </c>
      <c r="AD27" s="17">
        <f>AB27/$F$4</f>
        <v>5.21816618713836</v>
      </c>
      <c r="AE27" s="17"/>
    </row>
    <row r="28" spans="2:31" x14ac:dyDescent="0.3">
      <c r="E28" s="1">
        <v>0.18598352685348801</v>
      </c>
      <c r="F28" s="1">
        <v>3.9516400537313399E-3</v>
      </c>
      <c r="G28" s="1">
        <f>E28-F28</f>
        <v>0.18203188679975668</v>
      </c>
      <c r="Q28" s="15">
        <v>95</v>
      </c>
      <c r="R28" s="16">
        <v>0.177787661229411</v>
      </c>
      <c r="S28" s="72">
        <v>-5.16210830845771E-5</v>
      </c>
      <c r="T28" s="16">
        <f t="shared" si="9"/>
        <v>0.17783928231249557</v>
      </c>
      <c r="U28" s="16">
        <f>U29+(1*(U25-U29)/4)</f>
        <v>0.66939661042495979</v>
      </c>
      <c r="V28" s="16">
        <f t="shared" si="10"/>
        <v>0.2656710230420738</v>
      </c>
      <c r="W28" s="16">
        <f>V28/$V$8</f>
        <v>1.7427336346238078</v>
      </c>
      <c r="X28" s="16">
        <v>-31.332132352940999</v>
      </c>
      <c r="Y28" s="16">
        <f>X28/$O$4</f>
        <v>-2.50657058823528</v>
      </c>
      <c r="Z28" s="17">
        <f>Y28/0.85</f>
        <v>-2.9489065743944471</v>
      </c>
      <c r="AA28" s="17">
        <v>1.55156938970588</v>
      </c>
      <c r="AB28" s="17">
        <f>AA28/U28</f>
        <v>2.3178626326190712</v>
      </c>
      <c r="AC28" s="17">
        <f t="shared" ref="AC28" si="13">AB28/$O$2</f>
        <v>170.43107592787288</v>
      </c>
      <c r="AD28" s="17">
        <f>AB28/$F$4</f>
        <v>12.733278072148014</v>
      </c>
      <c r="AE28" s="17"/>
    </row>
    <row r="29" spans="2:31" ht="15" thickBot="1" x14ac:dyDescent="0.35">
      <c r="Q29" s="24">
        <v>97</v>
      </c>
      <c r="R29" s="25">
        <v>9.5849543368749901E-2</v>
      </c>
      <c r="S29" s="25">
        <v>9.9603861044775992E-4</v>
      </c>
      <c r="T29" s="25">
        <f t="shared" si="9"/>
        <v>9.4853504758302135E-2</v>
      </c>
      <c r="U29" s="25">
        <f>T29/T21</f>
        <v>0.62221461419246915</v>
      </c>
      <c r="V29" s="25">
        <f t="shared" si="10"/>
        <v>0.15244499662131236</v>
      </c>
      <c r="W29" s="25">
        <f>V29/$V$8</f>
        <v>1</v>
      </c>
      <c r="X29" s="25"/>
      <c r="Y29" s="25"/>
      <c r="Z29" s="26"/>
      <c r="AA29" s="26"/>
      <c r="AB29" s="26"/>
      <c r="AC29" s="26"/>
      <c r="AD29" s="26"/>
      <c r="AE29" s="26"/>
    </row>
    <row r="30" spans="2:31" x14ac:dyDescent="0.3">
      <c r="Q30"/>
      <c r="R30"/>
      <c r="S30"/>
      <c r="T30"/>
      <c r="U30"/>
      <c r="V30"/>
      <c r="W30"/>
      <c r="X30"/>
      <c r="Y30"/>
      <c r="Z30"/>
    </row>
    <row r="31" spans="2:31" x14ac:dyDescent="0.3">
      <c r="Q31"/>
      <c r="R31"/>
      <c r="S31"/>
      <c r="T31"/>
      <c r="U31"/>
      <c r="V31"/>
      <c r="W31"/>
      <c r="X31"/>
      <c r="Y31"/>
      <c r="Z31"/>
    </row>
    <row r="32" spans="2:31" x14ac:dyDescent="0.3">
      <c r="Q32"/>
      <c r="R32"/>
      <c r="S32"/>
      <c r="T32"/>
      <c r="U32"/>
      <c r="V32"/>
      <c r="W32"/>
      <c r="X32"/>
      <c r="Y32"/>
      <c r="Z32"/>
    </row>
    <row r="33" spans="17:26" x14ac:dyDescent="0.3">
      <c r="Q33"/>
      <c r="R33"/>
      <c r="S33"/>
      <c r="T33"/>
      <c r="U33"/>
      <c r="V33"/>
      <c r="W33"/>
      <c r="X33"/>
      <c r="Y33"/>
      <c r="Z33"/>
    </row>
    <row r="34" spans="17:26" x14ac:dyDescent="0.3">
      <c r="Q34"/>
      <c r="R34"/>
      <c r="S34"/>
      <c r="T34"/>
      <c r="U34"/>
      <c r="V34"/>
      <c r="W34"/>
      <c r="X34"/>
      <c r="Y34"/>
      <c r="Z34"/>
    </row>
    <row r="35" spans="17:26" x14ac:dyDescent="0.3">
      <c r="Q35"/>
      <c r="R35"/>
      <c r="S35"/>
      <c r="T35"/>
      <c r="U35"/>
      <c r="V35"/>
      <c r="W35"/>
      <c r="X35"/>
      <c r="Y35"/>
      <c r="Z35"/>
    </row>
    <row r="37" spans="17:26" x14ac:dyDescent="0.3">
      <c r="Q37"/>
      <c r="R37"/>
      <c r="S37"/>
      <c r="T37"/>
      <c r="U37"/>
      <c r="V37"/>
      <c r="W37"/>
      <c r="X37"/>
      <c r="Y37"/>
      <c r="Z37"/>
    </row>
    <row r="38" spans="17:26" x14ac:dyDescent="0.3">
      <c r="Q38"/>
      <c r="R38"/>
      <c r="S38"/>
      <c r="T38"/>
      <c r="U38"/>
      <c r="V38"/>
      <c r="W38"/>
      <c r="X38"/>
      <c r="Y38"/>
      <c r="Z38"/>
    </row>
    <row r="39" spans="17:26" x14ac:dyDescent="0.3">
      <c r="Q39"/>
      <c r="R39"/>
      <c r="S39"/>
      <c r="T39"/>
      <c r="U39"/>
      <c r="V39"/>
      <c r="W39"/>
      <c r="X39"/>
      <c r="Y39"/>
      <c r="Z39"/>
    </row>
    <row r="40" spans="17:26" x14ac:dyDescent="0.3">
      <c r="Q40"/>
      <c r="R40"/>
      <c r="S40"/>
      <c r="T40"/>
      <c r="U40"/>
      <c r="V40"/>
      <c r="W40"/>
      <c r="X40"/>
      <c r="Y40"/>
      <c r="Z40"/>
    </row>
    <row r="41" spans="17:26" x14ac:dyDescent="0.3">
      <c r="Q41"/>
      <c r="R41"/>
      <c r="S41"/>
      <c r="T41"/>
      <c r="U41"/>
      <c r="V41"/>
      <c r="W41"/>
      <c r="X41"/>
      <c r="Y41"/>
      <c r="Z41"/>
    </row>
    <row r="42" spans="17:26" x14ac:dyDescent="0.3">
      <c r="Q42"/>
      <c r="R42"/>
      <c r="S42"/>
      <c r="T42"/>
      <c r="U42"/>
      <c r="V42"/>
      <c r="W42"/>
      <c r="X42"/>
      <c r="Y42"/>
      <c r="Z42"/>
    </row>
    <row r="43" spans="17:26" x14ac:dyDescent="0.3">
      <c r="Q43"/>
      <c r="R43"/>
      <c r="S43"/>
      <c r="T43"/>
      <c r="U43"/>
      <c r="V43"/>
      <c r="W43"/>
      <c r="X43"/>
      <c r="Y43"/>
      <c r="Z43"/>
    </row>
    <row r="44" spans="17:26" x14ac:dyDescent="0.3">
      <c r="Q44"/>
      <c r="R44"/>
      <c r="S44"/>
      <c r="T44"/>
      <c r="U44"/>
      <c r="V44"/>
      <c r="W44"/>
      <c r="X44"/>
      <c r="Y44"/>
      <c r="Z44"/>
    </row>
    <row r="45" spans="17:26" x14ac:dyDescent="0.3">
      <c r="Q45"/>
      <c r="R45"/>
      <c r="S45"/>
      <c r="T45"/>
      <c r="U45"/>
      <c r="V45"/>
      <c r="W45"/>
      <c r="X45"/>
      <c r="Y45"/>
      <c r="Z45"/>
    </row>
    <row r="46" spans="17:26" x14ac:dyDescent="0.3">
      <c r="Q46"/>
      <c r="R46"/>
      <c r="S46"/>
      <c r="T46"/>
      <c r="U46"/>
      <c r="V46"/>
      <c r="W46"/>
      <c r="X46"/>
      <c r="Y46"/>
      <c r="Z46"/>
    </row>
    <row r="47" spans="17:26" x14ac:dyDescent="0.3">
      <c r="Q47"/>
      <c r="R47"/>
      <c r="S47"/>
      <c r="T47"/>
      <c r="U47"/>
      <c r="V47"/>
      <c r="W47"/>
      <c r="X47"/>
      <c r="Y47"/>
      <c r="Z47"/>
    </row>
    <row r="50" spans="2:11" x14ac:dyDescent="0.3">
      <c r="B50"/>
      <c r="C50"/>
      <c r="D50"/>
      <c r="E50"/>
      <c r="F50"/>
      <c r="G50"/>
      <c r="H50"/>
      <c r="I50"/>
      <c r="J50"/>
      <c r="K50"/>
    </row>
    <row r="51" spans="2:11" x14ac:dyDescent="0.3">
      <c r="B51"/>
      <c r="C51"/>
      <c r="D51"/>
      <c r="E51"/>
      <c r="F51"/>
      <c r="G51"/>
      <c r="H51"/>
      <c r="I51"/>
      <c r="J51"/>
      <c r="K51"/>
    </row>
    <row r="52" spans="2:11" x14ac:dyDescent="0.3">
      <c r="B52"/>
      <c r="C52"/>
      <c r="D52"/>
      <c r="E52"/>
      <c r="F52"/>
      <c r="G52"/>
      <c r="H52"/>
      <c r="I52"/>
      <c r="J52"/>
      <c r="K52"/>
    </row>
    <row r="53" spans="2:11" x14ac:dyDescent="0.3">
      <c r="B53"/>
      <c r="C53"/>
      <c r="D53"/>
      <c r="E53"/>
      <c r="F53"/>
      <c r="G53"/>
      <c r="H53"/>
      <c r="I53"/>
      <c r="J53"/>
      <c r="K53"/>
    </row>
    <row r="54" spans="2:11" x14ac:dyDescent="0.3">
      <c r="B54"/>
      <c r="C54"/>
      <c r="D54"/>
      <c r="E54"/>
      <c r="F54"/>
      <c r="G54"/>
      <c r="H54"/>
      <c r="I54"/>
      <c r="J54"/>
      <c r="K54"/>
    </row>
    <row r="55" spans="2:11" x14ac:dyDescent="0.3">
      <c r="B55"/>
      <c r="C55"/>
      <c r="D55"/>
      <c r="E55"/>
      <c r="F55"/>
      <c r="G55"/>
      <c r="H55"/>
      <c r="I55"/>
      <c r="J55"/>
      <c r="K55"/>
    </row>
    <row r="56" spans="2:11" x14ac:dyDescent="0.3">
      <c r="B56"/>
      <c r="C56"/>
      <c r="D56"/>
      <c r="E56"/>
      <c r="F56"/>
      <c r="G56"/>
      <c r="H56"/>
      <c r="I56"/>
      <c r="J56"/>
      <c r="K56"/>
    </row>
    <row r="57" spans="2:11" x14ac:dyDescent="0.3">
      <c r="B57"/>
      <c r="C57"/>
      <c r="D57"/>
      <c r="E57"/>
      <c r="F57"/>
      <c r="G57"/>
      <c r="H57"/>
      <c r="I57"/>
      <c r="J57"/>
      <c r="K57"/>
    </row>
    <row r="58" spans="2:11" x14ac:dyDescent="0.3">
      <c r="B58"/>
      <c r="C58"/>
      <c r="D58"/>
      <c r="E58"/>
      <c r="F58"/>
      <c r="G58"/>
      <c r="H58"/>
      <c r="I58"/>
      <c r="J58"/>
      <c r="K58"/>
    </row>
    <row r="59" spans="2:11" x14ac:dyDescent="0.3">
      <c r="B59"/>
      <c r="C59"/>
      <c r="D59"/>
      <c r="E59"/>
      <c r="F59"/>
      <c r="G59"/>
      <c r="H59"/>
      <c r="I59"/>
      <c r="J59"/>
      <c r="K59"/>
    </row>
    <row r="60" spans="2:11" x14ac:dyDescent="0.3">
      <c r="B60"/>
      <c r="C60"/>
      <c r="D60"/>
      <c r="E60"/>
      <c r="F60"/>
      <c r="G60"/>
      <c r="H60"/>
      <c r="I60"/>
      <c r="J60"/>
      <c r="K60"/>
    </row>
    <row r="61" spans="2:11" x14ac:dyDescent="0.3">
      <c r="B61"/>
      <c r="C61"/>
      <c r="D61"/>
      <c r="E61"/>
      <c r="F61"/>
      <c r="G61"/>
      <c r="H61"/>
      <c r="I61"/>
      <c r="J61"/>
      <c r="K61"/>
    </row>
    <row r="62" spans="2:11" x14ac:dyDescent="0.3">
      <c r="B62"/>
      <c r="C62"/>
      <c r="D62"/>
      <c r="E62"/>
      <c r="F62"/>
      <c r="G62"/>
      <c r="H62"/>
      <c r="I62"/>
      <c r="J62"/>
      <c r="K62"/>
    </row>
    <row r="63" spans="2:11" x14ac:dyDescent="0.3">
      <c r="B63"/>
      <c r="C63"/>
      <c r="D63"/>
      <c r="E63"/>
      <c r="F63"/>
      <c r="G63"/>
      <c r="H63"/>
      <c r="I63"/>
      <c r="J63"/>
      <c r="K63"/>
    </row>
  </sheetData>
  <mergeCells count="5">
    <mergeCell ref="B6:K6"/>
    <mergeCell ref="Q6:AE6"/>
    <mergeCell ref="Q19:AE19"/>
    <mergeCell ref="B22:J22"/>
    <mergeCell ref="B26:G2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opLeftCell="Q4" zoomScaleNormal="100" workbookViewId="0">
      <selection activeCell="Z22" sqref="Z22:Z28"/>
    </sheetView>
  </sheetViews>
  <sheetFormatPr defaultColWidth="8.77734375" defaultRowHeight="14.4" x14ac:dyDescent="0.3"/>
  <cols>
    <col min="1" max="1" width="8.77734375" style="1"/>
    <col min="2" max="2" width="8.109375" style="1" bestFit="1" customWidth="1"/>
    <col min="3" max="3" width="16.44140625" style="1" bestFit="1" customWidth="1"/>
    <col min="4" max="4" width="6.44140625" style="1" bestFit="1" customWidth="1"/>
    <col min="5" max="5" width="12.88671875" style="1" bestFit="1" customWidth="1"/>
    <col min="6" max="6" width="14.88671875" style="1" bestFit="1" customWidth="1"/>
    <col min="7" max="7" width="12.109375" style="1" bestFit="1" customWidth="1"/>
    <col min="8" max="8" width="18.44140625" style="1" customWidth="1"/>
    <col min="9" max="9" width="15.88671875" style="1" bestFit="1" customWidth="1"/>
    <col min="10" max="10" width="14.21875" style="1" bestFit="1" customWidth="1"/>
    <col min="11" max="11" width="11.5546875" style="1" bestFit="1" customWidth="1"/>
    <col min="12" max="12" width="6.5546875" style="1" bestFit="1" customWidth="1"/>
    <col min="13" max="13" width="5.77734375" style="1" customWidth="1"/>
    <col min="14" max="14" width="22.6640625" style="1" bestFit="1" customWidth="1"/>
    <col min="15" max="15" width="9" style="1" bestFit="1" customWidth="1"/>
    <col min="16" max="17" width="7.44140625" style="1" customWidth="1"/>
    <col min="18" max="18" width="12.88671875" style="1" bestFit="1" customWidth="1"/>
    <col min="19" max="19" width="14.88671875" style="1" bestFit="1" customWidth="1"/>
    <col min="20" max="20" width="12.109375" style="1" bestFit="1" customWidth="1"/>
    <col min="21" max="21" width="12.33203125" style="1" bestFit="1" customWidth="1"/>
    <col min="22" max="22" width="19.88671875" style="1" bestFit="1" customWidth="1"/>
    <col min="23" max="23" width="6.77734375" style="1" bestFit="1" customWidth="1"/>
    <col min="24" max="24" width="10.6640625" style="1" bestFit="1" customWidth="1"/>
    <col min="25" max="25" width="20.88671875" style="1" bestFit="1" customWidth="1"/>
    <col min="26" max="26" width="17.88671875" style="1" bestFit="1" customWidth="1"/>
    <col min="27" max="27" width="7.109375" style="1" bestFit="1" customWidth="1"/>
    <col min="28" max="28" width="19" style="1" bestFit="1" customWidth="1"/>
    <col min="29" max="30" width="12.5546875" style="1" bestFit="1" customWidth="1"/>
    <col min="31" max="31" width="14.33203125" style="1" bestFit="1" customWidth="1"/>
    <col min="32" max="16384" width="8.77734375" style="1"/>
  </cols>
  <sheetData>
    <row r="1" spans="1:31" ht="15" thickBot="1" x14ac:dyDescent="0.3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31" ht="16.2" thickBot="1" x14ac:dyDescent="0.35">
      <c r="B2" s="8" t="s">
        <v>1</v>
      </c>
      <c r="C2" s="2">
        <v>44953</v>
      </c>
      <c r="E2" s="8" t="s">
        <v>44</v>
      </c>
      <c r="F2" s="3">
        <v>17</v>
      </c>
      <c r="H2" s="8" t="s">
        <v>64</v>
      </c>
      <c r="I2" s="4">
        <v>27.94</v>
      </c>
      <c r="K2" s="8" t="s">
        <v>16</v>
      </c>
      <c r="L2" s="2" t="s">
        <v>46</v>
      </c>
      <c r="N2" s="8" t="s">
        <v>17</v>
      </c>
      <c r="O2" s="3">
        <v>1.6E-2</v>
      </c>
      <c r="P2"/>
      <c r="Q2"/>
      <c r="R2"/>
    </row>
    <row r="3" spans="1:31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  <c r="P3"/>
      <c r="Q3"/>
      <c r="R3"/>
    </row>
    <row r="4" spans="1:31" ht="16.2" thickBot="1" x14ac:dyDescent="0.35">
      <c r="B4" s="8" t="s">
        <v>32</v>
      </c>
      <c r="C4" s="29">
        <f>G24</f>
        <v>3.3895646713930354E-2</v>
      </c>
      <c r="E4" s="8" t="s">
        <v>33</v>
      </c>
      <c r="F4" s="3">
        <f>G28</f>
        <v>0.18607844166970389</v>
      </c>
      <c r="H4" s="8"/>
      <c r="I4" s="4"/>
      <c r="K4" s="8" t="s">
        <v>56</v>
      </c>
      <c r="L4" s="69"/>
      <c r="N4" s="8" t="s">
        <v>23</v>
      </c>
      <c r="O4" s="3">
        <v>12.5</v>
      </c>
      <c r="P4"/>
      <c r="Q4"/>
      <c r="R4"/>
    </row>
    <row r="5" spans="1:31" ht="15" thickBot="1" x14ac:dyDescent="0.35"/>
    <row r="6" spans="1:31" ht="15" thickBot="1" x14ac:dyDescent="0.35">
      <c r="B6" s="110" t="s">
        <v>22</v>
      </c>
      <c r="C6" s="111"/>
      <c r="D6" s="111"/>
      <c r="E6" s="111"/>
      <c r="F6" s="111"/>
      <c r="G6" s="111"/>
      <c r="H6" s="111"/>
      <c r="I6" s="111"/>
      <c r="J6" s="111"/>
      <c r="K6" s="112"/>
      <c r="M6"/>
      <c r="N6"/>
      <c r="O6"/>
      <c r="P6"/>
      <c r="Q6" s="110" t="s">
        <v>62</v>
      </c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2"/>
    </row>
    <row r="7" spans="1:31" s="14" customFormat="1" ht="29.4" thickBot="1" x14ac:dyDescent="0.35">
      <c r="B7" s="11" t="s">
        <v>18</v>
      </c>
      <c r="C7" s="12" t="s">
        <v>19</v>
      </c>
      <c r="D7" s="12" t="s">
        <v>30</v>
      </c>
      <c r="E7" s="12" t="s">
        <v>20</v>
      </c>
      <c r="F7" s="12" t="s">
        <v>21</v>
      </c>
      <c r="G7" s="12" t="s">
        <v>24</v>
      </c>
      <c r="H7" s="12" t="s">
        <v>34</v>
      </c>
      <c r="I7" s="12" t="s">
        <v>35</v>
      </c>
      <c r="J7" s="12" t="s">
        <v>47</v>
      </c>
      <c r="K7" s="13" t="s">
        <v>48</v>
      </c>
      <c r="M7"/>
      <c r="N7"/>
      <c r="O7"/>
      <c r="P7"/>
      <c r="Q7" s="62" t="s">
        <v>18</v>
      </c>
      <c r="R7" s="63" t="s">
        <v>20</v>
      </c>
      <c r="S7" s="63" t="s">
        <v>21</v>
      </c>
      <c r="T7" s="63" t="s">
        <v>24</v>
      </c>
      <c r="U7" s="63" t="s">
        <v>25</v>
      </c>
      <c r="V7" s="63" t="s">
        <v>26</v>
      </c>
      <c r="W7" s="63" t="s">
        <v>27</v>
      </c>
      <c r="X7" s="63" t="s">
        <v>28</v>
      </c>
      <c r="Y7" s="63" t="s">
        <v>29</v>
      </c>
      <c r="Z7" s="63" t="s">
        <v>31</v>
      </c>
      <c r="AA7" s="68" t="s">
        <v>49</v>
      </c>
      <c r="AB7" s="68" t="s">
        <v>51</v>
      </c>
      <c r="AC7" s="68" t="s">
        <v>52</v>
      </c>
      <c r="AD7" s="68" t="s">
        <v>54</v>
      </c>
      <c r="AE7" s="68"/>
    </row>
    <row r="8" spans="1:31" x14ac:dyDescent="0.3">
      <c r="B8" s="35"/>
      <c r="C8" s="35"/>
      <c r="D8" s="53"/>
      <c r="E8" s="53"/>
      <c r="F8" s="53"/>
      <c r="G8" s="1">
        <f>E8-F8</f>
        <v>0</v>
      </c>
      <c r="H8" s="36" t="e">
        <f t="shared" ref="H8:I12" si="0">F8/$G$13</f>
        <v>#DIV/0!</v>
      </c>
      <c r="I8" s="36" t="e">
        <f t="shared" si="0"/>
        <v>#DIV/0!</v>
      </c>
      <c r="J8" s="35">
        <f>$J$13+(C8-$C$13)</f>
        <v>0</v>
      </c>
      <c r="K8" s="35" t="e">
        <f t="shared" ref="K8:K18" si="1">J8/$J$13</f>
        <v>#DIV/0!</v>
      </c>
      <c r="M8"/>
      <c r="N8"/>
      <c r="O8"/>
      <c r="P8"/>
      <c r="Q8" s="18">
        <v>95</v>
      </c>
      <c r="R8" s="19">
        <v>0.19002558212166601</v>
      </c>
      <c r="S8" s="19">
        <v>1.7152875398009899E-3</v>
      </c>
      <c r="T8" s="19">
        <f t="shared" ref="T8:T16" si="2">R8-S8</f>
        <v>0.18831029458186502</v>
      </c>
      <c r="U8" s="19">
        <f>T8/T8</f>
        <v>1</v>
      </c>
      <c r="V8" s="19">
        <f>T8/U8</f>
        <v>0.18831029458186502</v>
      </c>
      <c r="W8" s="19">
        <f>V8/V8</f>
        <v>1</v>
      </c>
      <c r="X8" s="19"/>
      <c r="Y8" s="19"/>
      <c r="Z8" s="20"/>
      <c r="AA8" s="20"/>
      <c r="AB8" s="20"/>
      <c r="AC8" s="20"/>
      <c r="AD8" s="20"/>
      <c r="AE8" s="20"/>
    </row>
    <row r="9" spans="1:31" x14ac:dyDescent="0.3">
      <c r="B9" s="35"/>
      <c r="C9" s="35"/>
      <c r="D9" s="53"/>
      <c r="E9" s="53"/>
      <c r="F9" s="53"/>
      <c r="G9" s="1">
        <f t="shared" ref="G9:G18" si="3">E9-F9</f>
        <v>0</v>
      </c>
      <c r="H9" s="36" t="e">
        <f t="shared" si="0"/>
        <v>#DIV/0!</v>
      </c>
      <c r="I9" s="36" t="e">
        <f t="shared" si="0"/>
        <v>#DIV/0!</v>
      </c>
      <c r="J9" s="35">
        <f>$J$13+(C9-$C$13)</f>
        <v>0</v>
      </c>
      <c r="K9" s="35" t="e">
        <f t="shared" si="1"/>
        <v>#DIV/0!</v>
      </c>
      <c r="M9"/>
      <c r="N9"/>
      <c r="O9"/>
      <c r="P9"/>
      <c r="Q9" s="15">
        <v>97</v>
      </c>
      <c r="R9" s="16">
        <v>0.24868303823820401</v>
      </c>
      <c r="S9" s="16">
        <v>1.3807637119402901E-3</v>
      </c>
      <c r="T9" s="16">
        <f t="shared" si="2"/>
        <v>0.24730227452626372</v>
      </c>
      <c r="U9" s="16">
        <f>U12+(3*(U8-U12)/4)</f>
        <v>0.96144607154515249</v>
      </c>
      <c r="V9" s="16">
        <f t="shared" ref="V9:V16" si="4">T9/U9</f>
        <v>0.25721908055521098</v>
      </c>
      <c r="W9" s="16">
        <f t="shared" ref="W9:W16" si="5">V9/$V$8</f>
        <v>1.3659321235004969</v>
      </c>
      <c r="X9" s="16">
        <v>-2.1087265135699398</v>
      </c>
      <c r="Y9" s="16">
        <f>X9/$O$4</f>
        <v>-0.16869812108559518</v>
      </c>
      <c r="Z9" s="17">
        <f>Y9/0.85</f>
        <v>-0.19846837774775902</v>
      </c>
      <c r="AA9" s="17">
        <v>7.3200552192066906E-2</v>
      </c>
      <c r="AB9" s="17">
        <f>AA9/U9</f>
        <v>7.6135889841876775E-2</v>
      </c>
      <c r="AC9" s="17">
        <f>AB9/$O$2</f>
        <v>4.7584931151172984</v>
      </c>
      <c r="AD9" s="17">
        <f>AB9/$F$4</f>
        <v>0.40916018620265959</v>
      </c>
      <c r="AE9" s="17"/>
    </row>
    <row r="10" spans="1:31" x14ac:dyDescent="0.3">
      <c r="B10" s="35"/>
      <c r="C10" s="35"/>
      <c r="D10" s="53"/>
      <c r="E10" s="53"/>
      <c r="F10" s="53"/>
      <c r="G10" s="1">
        <f t="shared" si="3"/>
        <v>0</v>
      </c>
      <c r="H10" s="36" t="e">
        <f t="shared" si="0"/>
        <v>#DIV/0!</v>
      </c>
      <c r="I10" s="36" t="e">
        <f t="shared" si="0"/>
        <v>#DIV/0!</v>
      </c>
      <c r="J10" s="35">
        <f>$J$13+(C10-$C$13)</f>
        <v>0</v>
      </c>
      <c r="K10" s="35" t="e">
        <f t="shared" si="1"/>
        <v>#DIV/0!</v>
      </c>
      <c r="M10"/>
      <c r="N10"/>
      <c r="O10"/>
      <c r="P10"/>
      <c r="Q10" s="15">
        <v>99</v>
      </c>
      <c r="R10" s="16">
        <v>0.26444913943467702</v>
      </c>
      <c r="S10" s="16">
        <v>1.11901763482587E-3</v>
      </c>
      <c r="T10" s="16">
        <f t="shared" si="2"/>
        <v>0.26333012179985116</v>
      </c>
      <c r="U10" s="16">
        <f>U12+(2*(U8-U12)/4)</f>
        <v>0.92289214309030498</v>
      </c>
      <c r="V10" s="16">
        <f t="shared" si="4"/>
        <v>0.28533141577962734</v>
      </c>
      <c r="W10" s="16">
        <f t="shared" si="5"/>
        <v>1.5152194223539057</v>
      </c>
      <c r="X10" s="16">
        <v>-8.4241129032257902</v>
      </c>
      <c r="Y10" s="16">
        <f>X10/$O$4</f>
        <v>-0.67392903225806322</v>
      </c>
      <c r="Z10" s="17">
        <f>Y10/0.85</f>
        <v>-0.79285768500948617</v>
      </c>
      <c r="AA10" s="17">
        <v>0.44398543750000002</v>
      </c>
      <c r="AB10" s="17">
        <f>AA10/U10</f>
        <v>0.48108052584922273</v>
      </c>
      <c r="AC10" s="17">
        <f t="shared" ref="AC10:AC11" si="6">AB10/$O$2</f>
        <v>30.067532865576421</v>
      </c>
      <c r="AD10" s="17">
        <f>AB10/$F$4</f>
        <v>2.5853641159740497</v>
      </c>
      <c r="AE10" s="17"/>
    </row>
    <row r="11" spans="1:31" x14ac:dyDescent="0.3">
      <c r="B11" s="35"/>
      <c r="C11" s="35"/>
      <c r="D11" s="53"/>
      <c r="E11" s="53"/>
      <c r="F11" s="53"/>
      <c r="G11" s="1">
        <f t="shared" si="3"/>
        <v>0</v>
      </c>
      <c r="H11" s="36" t="e">
        <f t="shared" si="0"/>
        <v>#DIV/0!</v>
      </c>
      <c r="I11" s="36" t="e">
        <f t="shared" si="0"/>
        <v>#DIV/0!</v>
      </c>
      <c r="J11" s="35">
        <f>$J$13+(C11-$C$13)</f>
        <v>0</v>
      </c>
      <c r="K11" s="35" t="e">
        <f t="shared" si="1"/>
        <v>#DIV/0!</v>
      </c>
      <c r="M11"/>
      <c r="N11"/>
      <c r="O11"/>
      <c r="P11"/>
      <c r="Q11" s="15">
        <v>101</v>
      </c>
      <c r="R11" s="16">
        <v>0.26680485366034401</v>
      </c>
      <c r="S11" s="16">
        <v>1.0834971228855701E-3</v>
      </c>
      <c r="T11" s="16">
        <f t="shared" si="2"/>
        <v>0.26572135653745843</v>
      </c>
      <c r="U11" s="16">
        <f>U12+(1*(U8-U12)/4)</f>
        <v>0.88433821463545736</v>
      </c>
      <c r="V11" s="16">
        <f t="shared" si="4"/>
        <v>0.30047480945623761</v>
      </c>
      <c r="W11" s="16">
        <f t="shared" si="5"/>
        <v>1.5956366598195235</v>
      </c>
      <c r="X11" s="16">
        <v>-17.632176724137899</v>
      </c>
      <c r="Y11" s="16">
        <f>X11/$O$4</f>
        <v>-1.4105741379310319</v>
      </c>
      <c r="Z11" s="17">
        <f>Y11/0.85</f>
        <v>-1.6594989858012141</v>
      </c>
      <c r="AA11" s="17">
        <v>1.11470225431034</v>
      </c>
      <c r="AB11" s="17">
        <f>AA11/U11</f>
        <v>1.2604931414954668</v>
      </c>
      <c r="AC11" s="17">
        <f t="shared" si="6"/>
        <v>78.78082134346667</v>
      </c>
      <c r="AD11" s="17">
        <f>AB11/$F$4</f>
        <v>6.7739880567835398</v>
      </c>
      <c r="AE11" s="17"/>
    </row>
    <row r="12" spans="1:31" x14ac:dyDescent="0.3">
      <c r="B12" s="35"/>
      <c r="C12" s="35"/>
      <c r="D12" s="53"/>
      <c r="E12" s="53"/>
      <c r="F12" s="53"/>
      <c r="G12" s="1">
        <f t="shared" si="3"/>
        <v>0</v>
      </c>
      <c r="H12" s="36" t="e">
        <f t="shared" si="0"/>
        <v>#DIV/0!</v>
      </c>
      <c r="I12" s="36" t="e">
        <f t="shared" si="0"/>
        <v>#DIV/0!</v>
      </c>
      <c r="J12" s="35">
        <f>$J$13+(C12-$C$13)</f>
        <v>0</v>
      </c>
      <c r="K12" s="35" t="e">
        <f t="shared" si="1"/>
        <v>#DIV/0!</v>
      </c>
      <c r="M12"/>
      <c r="N12"/>
      <c r="O12"/>
      <c r="P12"/>
      <c r="Q12" s="21">
        <v>102</v>
      </c>
      <c r="R12" s="22">
        <v>0.16060628675999999</v>
      </c>
      <c r="S12" s="22">
        <v>1.33639867661691E-3</v>
      </c>
      <c r="T12" s="22">
        <f t="shared" si="2"/>
        <v>0.15926988808338308</v>
      </c>
      <c r="U12" s="22">
        <f>T12/T8</f>
        <v>0.84578428618060986</v>
      </c>
      <c r="V12" s="22">
        <f t="shared" si="4"/>
        <v>0.18831029458186502</v>
      </c>
      <c r="W12" s="22">
        <f t="shared" si="5"/>
        <v>1</v>
      </c>
      <c r="X12" s="22"/>
      <c r="Y12" s="22"/>
      <c r="Z12" s="23"/>
      <c r="AA12" s="23"/>
      <c r="AB12" s="23"/>
      <c r="AC12" s="23"/>
      <c r="AD12" s="23"/>
      <c r="AE12" s="23"/>
    </row>
    <row r="13" spans="1:31" x14ac:dyDescent="0.3">
      <c r="B13" s="35"/>
      <c r="C13" s="35"/>
      <c r="D13" s="53"/>
      <c r="E13" s="53"/>
      <c r="F13" s="53"/>
      <c r="G13" s="1">
        <f t="shared" si="3"/>
        <v>0</v>
      </c>
      <c r="H13" s="36" t="e">
        <f>F13/$G$13</f>
        <v>#DIV/0!</v>
      </c>
      <c r="I13" s="36" t="e">
        <f>G13/$G$13</f>
        <v>#DIV/0!</v>
      </c>
      <c r="J13" s="35">
        <f>C13*0.55</f>
        <v>0</v>
      </c>
      <c r="K13" s="35" t="e">
        <f t="shared" si="1"/>
        <v>#DIV/0!</v>
      </c>
      <c r="M13"/>
      <c r="N13"/>
      <c r="O13"/>
      <c r="P13"/>
      <c r="Q13" s="15">
        <v>104</v>
      </c>
      <c r="R13" s="16">
        <v>0.23336761261900801</v>
      </c>
      <c r="S13" s="72">
        <v>1.2707296945273601E-3</v>
      </c>
      <c r="T13" s="16">
        <f t="shared" si="2"/>
        <v>0.23209688292448066</v>
      </c>
      <c r="U13" s="16">
        <f>U16+(4*(U12-U16)/5)</f>
        <v>0.82443216243009465</v>
      </c>
      <c r="V13" s="16">
        <f t="shared" si="4"/>
        <v>0.28152332417545711</v>
      </c>
      <c r="W13" s="16">
        <f t="shared" si="5"/>
        <v>1.4949969931307667</v>
      </c>
      <c r="X13" s="16">
        <v>-4.2124741735537201</v>
      </c>
      <c r="Y13" s="16">
        <f>X13/$O$4</f>
        <v>-0.33699793388429761</v>
      </c>
      <c r="Z13" s="17">
        <f>Y13/0.85</f>
        <v>-0.39646815751093839</v>
      </c>
      <c r="AA13" s="17">
        <v>0.19274958471074299</v>
      </c>
      <c r="AB13" s="17">
        <f>AA13/U13</f>
        <v>0.23379677976486832</v>
      </c>
      <c r="AC13" s="17">
        <f>AB13/$O$2</f>
        <v>14.61229873530427</v>
      </c>
      <c r="AD13" s="17">
        <f>AB13/$F$4</f>
        <v>1.2564420556566473</v>
      </c>
      <c r="AE13" s="17"/>
    </row>
    <row r="14" spans="1:31" x14ac:dyDescent="0.3">
      <c r="B14" s="35"/>
      <c r="C14" s="35"/>
      <c r="D14" s="53"/>
      <c r="E14" s="53"/>
      <c r="F14" s="53"/>
      <c r="G14" s="1">
        <f t="shared" si="3"/>
        <v>0</v>
      </c>
      <c r="H14" s="36" t="e">
        <f t="shared" ref="H14:I18" si="7">F14/$G$13</f>
        <v>#DIV/0!</v>
      </c>
      <c r="I14" s="36" t="e">
        <f t="shared" si="7"/>
        <v>#DIV/0!</v>
      </c>
      <c r="J14" s="35">
        <f>$J$13+(C14-$C$13)</f>
        <v>0</v>
      </c>
      <c r="K14" s="35" t="e">
        <f t="shared" si="1"/>
        <v>#DIV/0!</v>
      </c>
      <c r="M14"/>
      <c r="N14"/>
      <c r="O14"/>
      <c r="P14"/>
      <c r="Q14" s="15">
        <v>106</v>
      </c>
      <c r="R14" s="16">
        <v>0.24166990687777701</v>
      </c>
      <c r="S14" s="72">
        <v>1.20442396119403E-3</v>
      </c>
      <c r="T14" s="16">
        <f t="shared" si="2"/>
        <v>0.24046548291658298</v>
      </c>
      <c r="U14" s="16">
        <f>U16+(3*(U12-U16)/5)</f>
        <v>0.80308003867957944</v>
      </c>
      <c r="V14" s="16">
        <f t="shared" si="4"/>
        <v>0.29942903737459997</v>
      </c>
      <c r="W14" s="16">
        <f t="shared" si="5"/>
        <v>1.590083208352838</v>
      </c>
      <c r="X14" s="16">
        <v>-12.6204938271604</v>
      </c>
      <c r="Y14" s="16">
        <f>X14/$O$4</f>
        <v>-1.009639506172832</v>
      </c>
      <c r="Z14" s="17">
        <f>Y14/0.85</f>
        <v>-1.1878111837327436</v>
      </c>
      <c r="AA14" s="17">
        <v>0.80699596913580196</v>
      </c>
      <c r="AB14" s="17">
        <f>AA14/U14</f>
        <v>1.0048761396966872</v>
      </c>
      <c r="AC14" s="17">
        <f>AB14/$O$2</f>
        <v>62.804758731042952</v>
      </c>
      <c r="AD14" s="17">
        <f>AB14/$F$4</f>
        <v>5.4002824329342758</v>
      </c>
      <c r="AE14" s="17"/>
    </row>
    <row r="15" spans="1:31" x14ac:dyDescent="0.3">
      <c r="B15" s="35"/>
      <c r="C15" s="35"/>
      <c r="D15" s="53"/>
      <c r="E15" s="53"/>
      <c r="F15" s="53"/>
      <c r="G15" s="1">
        <f t="shared" si="3"/>
        <v>0</v>
      </c>
      <c r="H15" s="36" t="e">
        <f t="shared" si="7"/>
        <v>#DIV/0!</v>
      </c>
      <c r="I15" s="36" t="e">
        <f t="shared" si="7"/>
        <v>#DIV/0!</v>
      </c>
      <c r="J15" s="35">
        <f>$J$13+(C15-$C$13)</f>
        <v>0</v>
      </c>
      <c r="K15" s="35" t="e">
        <f t="shared" si="1"/>
        <v>#DIV/0!</v>
      </c>
      <c r="M15"/>
      <c r="N15"/>
      <c r="O15"/>
      <c r="P15"/>
      <c r="Q15" s="15">
        <v>109</v>
      </c>
      <c r="R15" s="16">
        <v>0.233200384639175</v>
      </c>
      <c r="S15" s="72">
        <v>1.28620177761194E-3</v>
      </c>
      <c r="T15" s="16">
        <f t="shared" si="2"/>
        <v>0.23191418286156307</v>
      </c>
      <c r="U15" s="16">
        <f>U16+(1*(U12-U16)/5)</f>
        <v>0.76037579117854903</v>
      </c>
      <c r="V15" s="16">
        <f t="shared" si="4"/>
        <v>0.30499942995568846</v>
      </c>
      <c r="W15" s="16">
        <f t="shared" si="5"/>
        <v>1.619664132717368</v>
      </c>
      <c r="X15" s="16">
        <v>-12.652358247422701</v>
      </c>
      <c r="Y15" s="16">
        <f>X15/$O$4</f>
        <v>-1.0121886597938161</v>
      </c>
      <c r="Z15" s="17">
        <f>Y15/0.85</f>
        <v>-1.1908101879927249</v>
      </c>
      <c r="AA15" s="17">
        <v>0.78429178608247396</v>
      </c>
      <c r="AB15" s="17">
        <f>AA15/U15</f>
        <v>1.031452862099747</v>
      </c>
      <c r="AC15" s="17">
        <f t="shared" ref="AC15" si="8">AB15/$O$2</f>
        <v>64.46580388123418</v>
      </c>
      <c r="AD15" s="17">
        <f>AB15/$F$4</f>
        <v>5.5431078035929273</v>
      </c>
      <c r="AE15" s="17"/>
    </row>
    <row r="16" spans="1:31" ht="15" thickBot="1" x14ac:dyDescent="0.35">
      <c r="A16" s="28"/>
      <c r="B16" s="35"/>
      <c r="C16" s="35"/>
      <c r="D16" s="53"/>
      <c r="E16" s="53"/>
      <c r="F16" s="53"/>
      <c r="G16" s="1">
        <f t="shared" si="3"/>
        <v>0</v>
      </c>
      <c r="H16" s="36" t="e">
        <f t="shared" si="7"/>
        <v>#DIV/0!</v>
      </c>
      <c r="I16" s="36" t="e">
        <f t="shared" si="7"/>
        <v>#DIV/0!</v>
      </c>
      <c r="J16" s="35">
        <f>$J$13+(C16-$C$13)</f>
        <v>0</v>
      </c>
      <c r="K16" s="35" t="e">
        <f t="shared" si="1"/>
        <v>#DIV/0!</v>
      </c>
      <c r="L16" s="28"/>
      <c r="M16"/>
      <c r="N16"/>
      <c r="O16"/>
      <c r="P16"/>
      <c r="Q16" s="24">
        <v>110</v>
      </c>
      <c r="R16" s="25">
        <v>0.14038329048500001</v>
      </c>
      <c r="S16" s="25">
        <v>1.2175259686567101E-3</v>
      </c>
      <c r="T16" s="25">
        <f t="shared" si="2"/>
        <v>0.1391657645163433</v>
      </c>
      <c r="U16" s="25">
        <f>T16/T8</f>
        <v>0.73902366742803383</v>
      </c>
      <c r="V16" s="25">
        <f t="shared" si="4"/>
        <v>0.18831029458186502</v>
      </c>
      <c r="W16" s="25">
        <f t="shared" si="5"/>
        <v>1</v>
      </c>
      <c r="X16" s="25"/>
      <c r="Y16" s="25"/>
      <c r="Z16" s="26"/>
      <c r="AA16" s="26"/>
      <c r="AB16" s="26"/>
      <c r="AC16" s="26"/>
      <c r="AD16" s="26"/>
      <c r="AE16" s="26"/>
    </row>
    <row r="17" spans="2:31" x14ac:dyDescent="0.3">
      <c r="B17" s="35"/>
      <c r="C17" s="35"/>
      <c r="D17" s="53"/>
      <c r="E17" s="53"/>
      <c r="F17" s="53"/>
      <c r="G17" s="1">
        <f t="shared" si="3"/>
        <v>0</v>
      </c>
      <c r="H17" s="36" t="e">
        <f t="shared" si="7"/>
        <v>#DIV/0!</v>
      </c>
      <c r="I17" s="36" t="e">
        <f t="shared" si="7"/>
        <v>#DIV/0!</v>
      </c>
      <c r="J17" s="35">
        <f>$J$13+(C17-$C$13)</f>
        <v>0</v>
      </c>
      <c r="K17" s="35" t="e">
        <f t="shared" si="1"/>
        <v>#DIV/0!</v>
      </c>
      <c r="Q17"/>
      <c r="R17"/>
      <c r="S17"/>
      <c r="T17"/>
      <c r="U17" s="74" t="s">
        <v>65</v>
      </c>
      <c r="V17"/>
      <c r="W17"/>
      <c r="X17"/>
      <c r="Y17"/>
      <c r="Z17"/>
    </row>
    <row r="18" spans="2:31" ht="15" thickBot="1" x14ac:dyDescent="0.35">
      <c r="B18" s="35"/>
      <c r="C18" s="35"/>
      <c r="D18" s="53"/>
      <c r="E18" s="53"/>
      <c r="F18" s="53"/>
      <c r="G18" s="1">
        <f t="shared" si="3"/>
        <v>0</v>
      </c>
      <c r="H18" s="36" t="e">
        <f t="shared" si="7"/>
        <v>#DIV/0!</v>
      </c>
      <c r="I18" s="36" t="e">
        <f t="shared" si="7"/>
        <v>#DIV/0!</v>
      </c>
      <c r="J18" s="35">
        <f>$J$13+(C18-$C$13)</f>
        <v>0</v>
      </c>
      <c r="K18" s="35" t="e">
        <f t="shared" si="1"/>
        <v>#DIV/0!</v>
      </c>
    </row>
    <row r="19" spans="2:31" ht="15" thickBot="1" x14ac:dyDescent="0.35">
      <c r="B19" s="35"/>
      <c r="C19" s="35"/>
      <c r="D19" s="53"/>
      <c r="E19" s="53"/>
      <c r="F19" s="53"/>
      <c r="G19" s="54"/>
      <c r="H19" s="36"/>
      <c r="I19" s="36"/>
      <c r="J19" s="35"/>
      <c r="K19" s="35"/>
      <c r="Q19" s="113" t="s">
        <v>61</v>
      </c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5"/>
    </row>
    <row r="20" spans="2:31" ht="29.4" thickBot="1" x14ac:dyDescent="0.35">
      <c r="B20" s="35"/>
      <c r="C20" s="35"/>
      <c r="D20" s="53"/>
      <c r="E20" s="53"/>
      <c r="F20" s="53"/>
      <c r="G20" s="54"/>
      <c r="H20" s="36"/>
      <c r="I20" s="36"/>
      <c r="J20" s="35"/>
      <c r="K20" s="35"/>
      <c r="Q20" s="62" t="s">
        <v>18</v>
      </c>
      <c r="R20" s="63" t="s">
        <v>20</v>
      </c>
      <c r="S20" s="63" t="s">
        <v>21</v>
      </c>
      <c r="T20" s="63" t="s">
        <v>24</v>
      </c>
      <c r="U20" s="63" t="s">
        <v>25</v>
      </c>
      <c r="V20" s="63" t="s">
        <v>26</v>
      </c>
      <c r="W20" s="63" t="s">
        <v>27</v>
      </c>
      <c r="X20" s="63" t="s">
        <v>28</v>
      </c>
      <c r="Y20" s="63" t="s">
        <v>29</v>
      </c>
      <c r="Z20" s="63" t="s">
        <v>31</v>
      </c>
      <c r="AA20" s="68" t="s">
        <v>49</v>
      </c>
      <c r="AB20" s="68" t="s">
        <v>51</v>
      </c>
      <c r="AC20" s="68" t="s">
        <v>52</v>
      </c>
      <c r="AD20" s="68" t="s">
        <v>54</v>
      </c>
      <c r="AE20" s="68"/>
    </row>
    <row r="21" spans="2:31" ht="15" thickBot="1" x14ac:dyDescent="0.35">
      <c r="H21" s="27"/>
      <c r="I21" s="27"/>
      <c r="Q21" s="18">
        <v>95</v>
      </c>
      <c r="R21" s="19">
        <v>0.19002558212166601</v>
      </c>
      <c r="S21" s="19">
        <v>1.7152875398009899E-3</v>
      </c>
      <c r="T21" s="19">
        <f t="shared" ref="T21:T29" si="9">R21-S21</f>
        <v>0.18831029458186502</v>
      </c>
      <c r="U21" s="19">
        <f>T21/T21</f>
        <v>1</v>
      </c>
      <c r="V21" s="19">
        <f>T21/U21</f>
        <v>0.18831029458186502</v>
      </c>
      <c r="W21" s="19">
        <f>V21/V21</f>
        <v>1</v>
      </c>
      <c r="X21" s="19"/>
      <c r="Y21" s="19"/>
      <c r="Z21" s="20"/>
      <c r="AA21" s="20"/>
      <c r="AB21" s="20"/>
      <c r="AC21" s="20"/>
      <c r="AD21" s="20"/>
      <c r="AE21" s="20"/>
    </row>
    <row r="22" spans="2:31" ht="15" thickBot="1" x14ac:dyDescent="0.35">
      <c r="B22" s="110" t="s">
        <v>42</v>
      </c>
      <c r="C22" s="111"/>
      <c r="D22" s="111"/>
      <c r="E22" s="111"/>
      <c r="F22" s="111"/>
      <c r="G22" s="111"/>
      <c r="H22" s="111"/>
      <c r="I22" s="111"/>
      <c r="J22" s="112"/>
      <c r="Q22" s="15">
        <v>96</v>
      </c>
      <c r="R22" s="16">
        <v>0.24063984630271301</v>
      </c>
      <c r="S22" s="16">
        <v>-3.9340436119403001E-4</v>
      </c>
      <c r="T22" s="16">
        <f t="shared" si="9"/>
        <v>0.24103325066390704</v>
      </c>
      <c r="U22" s="16">
        <f>U25+(3*(U21-U25)/4)</f>
        <v>0.96144607154515249</v>
      </c>
      <c r="V22" s="16">
        <f t="shared" ref="V22:V29" si="10">T22/U22</f>
        <v>0.25069866922077011</v>
      </c>
      <c r="W22" s="16">
        <f>V22/$V$8</f>
        <v>1.3313062346242717</v>
      </c>
      <c r="X22" s="16">
        <v>-2.1087265135699398</v>
      </c>
      <c r="Y22" s="16">
        <f>X22/$O$4</f>
        <v>-0.16869812108559518</v>
      </c>
      <c r="Z22" s="17">
        <f>Y22/0.85</f>
        <v>-0.19846837774775902</v>
      </c>
      <c r="AA22" s="17">
        <v>5.5479424321503198E-2</v>
      </c>
      <c r="AB22" s="17">
        <f>AA22/U22</f>
        <v>5.7704145831436487E-2</v>
      </c>
      <c r="AC22" s="17">
        <f>AB22/$O$2</f>
        <v>3.6065091144647803</v>
      </c>
      <c r="AD22" s="17">
        <f>AB22/$F$4</f>
        <v>0.31010656212321186</v>
      </c>
      <c r="AE22" s="17"/>
    </row>
    <row r="23" spans="2:31" ht="15" thickBot="1" x14ac:dyDescent="0.35">
      <c r="B23" s="11" t="s">
        <v>18</v>
      </c>
      <c r="C23" s="12" t="s">
        <v>19</v>
      </c>
      <c r="D23" s="12" t="s">
        <v>30</v>
      </c>
      <c r="E23" s="12" t="s">
        <v>20</v>
      </c>
      <c r="F23" s="12" t="s">
        <v>21</v>
      </c>
      <c r="G23" s="13" t="s">
        <v>24</v>
      </c>
      <c r="H23" s="12" t="s">
        <v>37</v>
      </c>
      <c r="I23" s="13" t="s">
        <v>38</v>
      </c>
      <c r="J23" s="57" t="s">
        <v>50</v>
      </c>
      <c r="Q23" s="15">
        <v>98</v>
      </c>
      <c r="R23" s="16">
        <v>0.25723215538709598</v>
      </c>
      <c r="S23" s="16">
        <v>-2.3190771940298499E-4</v>
      </c>
      <c r="T23" s="16">
        <f t="shared" si="9"/>
        <v>0.25746406310649894</v>
      </c>
      <c r="U23" s="16">
        <f>U25+(2*(U21-U25)/4)</f>
        <v>0.92289214309030498</v>
      </c>
      <c r="V23" s="16">
        <f t="shared" si="10"/>
        <v>0.27897524649454741</v>
      </c>
      <c r="W23" s="16">
        <f>V23/$V$8</f>
        <v>1.481465721850205</v>
      </c>
      <c r="X23" s="16">
        <v>-8.4241129032257902</v>
      </c>
      <c r="Y23" s="16">
        <f>X23/$O$4</f>
        <v>-0.67392903225806322</v>
      </c>
      <c r="Z23" s="17">
        <f>Y23/0.85</f>
        <v>-0.79285768500948617</v>
      </c>
      <c r="AA23" s="17">
        <v>0.39152487096774202</v>
      </c>
      <c r="AB23" s="17">
        <f>AA23/U23</f>
        <v>0.42423686657112575</v>
      </c>
      <c r="AC23" s="17">
        <f t="shared" ref="AC23:AC24" si="11">AB23/$O$2</f>
        <v>26.514804160695359</v>
      </c>
      <c r="AD23" s="17">
        <f>AB23/$F$4</f>
        <v>2.2798818754305881</v>
      </c>
      <c r="AE23" s="17"/>
    </row>
    <row r="24" spans="2:31" x14ac:dyDescent="0.3">
      <c r="B24" s="1">
        <v>64</v>
      </c>
      <c r="E24" s="1">
        <v>4.2060155000000002E-2</v>
      </c>
      <c r="F24" s="1">
        <v>8.1645082860696497E-3</v>
      </c>
      <c r="G24" s="1">
        <f>E24-F24</f>
        <v>3.3895646713930354E-2</v>
      </c>
      <c r="H24" s="1">
        <v>1.2999999999999999E-2</v>
      </c>
      <c r="I24" s="1">
        <v>1.55E-2</v>
      </c>
      <c r="Q24" s="15">
        <v>100</v>
      </c>
      <c r="R24" s="16">
        <v>0.25934618793275799</v>
      </c>
      <c r="S24" s="16">
        <v>-2.6995287711442699E-4</v>
      </c>
      <c r="T24" s="16">
        <f t="shared" si="9"/>
        <v>0.25961614080987244</v>
      </c>
      <c r="U24" s="16">
        <f>U25+(1*(U21-U25)/4)</f>
        <v>0.88433821463545736</v>
      </c>
      <c r="V24" s="16">
        <f t="shared" si="10"/>
        <v>0.29357109815376647</v>
      </c>
      <c r="W24" s="16">
        <f>V24/$V$8</f>
        <v>1.5589753008757625</v>
      </c>
      <c r="X24" s="16">
        <v>-17.632176724137899</v>
      </c>
      <c r="Y24" s="16">
        <f>X24/$O$4</f>
        <v>-1.4105741379310319</v>
      </c>
      <c r="Z24" s="17">
        <f>Y24/0.85</f>
        <v>-1.6594989858012141</v>
      </c>
      <c r="AA24" s="17">
        <v>0.99571039224137703</v>
      </c>
      <c r="AB24" s="17">
        <f>AA24/U24</f>
        <v>1.1259384427391612</v>
      </c>
      <c r="AC24" s="17">
        <f t="shared" si="11"/>
        <v>70.371152671197578</v>
      </c>
      <c r="AD24" s="17">
        <f>AB24/$F$4</f>
        <v>6.0508806535350486</v>
      </c>
      <c r="AE24" s="17"/>
    </row>
    <row r="25" spans="2:31" ht="15" thickBot="1" x14ac:dyDescent="0.35">
      <c r="Q25" s="21">
        <v>102</v>
      </c>
      <c r="R25" s="22">
        <v>0.16060628675999999</v>
      </c>
      <c r="S25" s="22">
        <v>1.33639867661691E-3</v>
      </c>
      <c r="T25" s="22">
        <f t="shared" si="9"/>
        <v>0.15926988808338308</v>
      </c>
      <c r="U25" s="22">
        <f>T25/T21</f>
        <v>0.84578428618060986</v>
      </c>
      <c r="V25" s="22">
        <f t="shared" si="10"/>
        <v>0.18831029458186502</v>
      </c>
      <c r="W25" s="22">
        <f>V25/$V$8</f>
        <v>1</v>
      </c>
      <c r="X25" s="22"/>
      <c r="Y25" s="22"/>
      <c r="Z25" s="23"/>
      <c r="AA25" s="23"/>
      <c r="AB25" s="23"/>
      <c r="AC25" s="23"/>
      <c r="AD25" s="23"/>
      <c r="AE25" s="23"/>
    </row>
    <row r="26" spans="2:31" ht="15" thickBot="1" x14ac:dyDescent="0.35">
      <c r="B26" s="110" t="s">
        <v>36</v>
      </c>
      <c r="C26" s="111"/>
      <c r="D26" s="111"/>
      <c r="E26" s="111"/>
      <c r="F26" s="111"/>
      <c r="G26" s="112"/>
      <c r="H26"/>
      <c r="I26"/>
      <c r="Q26" s="15">
        <v>103</v>
      </c>
      <c r="R26" s="16">
        <v>0.22657983427603201</v>
      </c>
      <c r="S26" s="72">
        <v>1.6733919900497499E-5</v>
      </c>
      <c r="T26" s="16">
        <f t="shared" si="9"/>
        <v>0.2265631003561315</v>
      </c>
      <c r="U26" s="16">
        <f>U29+(4*(U25-U29)/5)</f>
        <v>0.82443216243009465</v>
      </c>
      <c r="V26" s="16">
        <f t="shared" si="10"/>
        <v>0.27481108899040829</v>
      </c>
      <c r="W26" s="16">
        <f>V26/$V$8</f>
        <v>1.4593524459223783</v>
      </c>
      <c r="X26" s="16">
        <v>-4.2124741735537201</v>
      </c>
      <c r="Y26" s="16">
        <f>X26/$O$4</f>
        <v>-0.33699793388429761</v>
      </c>
      <c r="Z26" s="17">
        <f>Y26/0.85</f>
        <v>-0.39646815751093839</v>
      </c>
      <c r="AA26" s="17">
        <v>0.161279688016529</v>
      </c>
      <c r="AB26" s="17">
        <f>AA26/U26</f>
        <v>0.19562517738408131</v>
      </c>
      <c r="AC26" s="17">
        <f>AB26/$O$2</f>
        <v>12.226573586505081</v>
      </c>
      <c r="AD26" s="17">
        <f>AB26/$F$4</f>
        <v>1.0513048993140388</v>
      </c>
      <c r="AE26" s="17"/>
    </row>
    <row r="27" spans="2:31" ht="15" thickBot="1" x14ac:dyDescent="0.35">
      <c r="B27" s="11" t="s">
        <v>18</v>
      </c>
      <c r="C27" s="12" t="s">
        <v>19</v>
      </c>
      <c r="D27" s="12" t="s">
        <v>30</v>
      </c>
      <c r="E27" s="12" t="s">
        <v>20</v>
      </c>
      <c r="F27" s="12" t="s">
        <v>21</v>
      </c>
      <c r="G27" s="13" t="s">
        <v>24</v>
      </c>
      <c r="H27"/>
      <c r="I27"/>
      <c r="Q27" s="15">
        <v>105</v>
      </c>
      <c r="R27" s="16">
        <v>0.234694539550617</v>
      </c>
      <c r="S27" s="72">
        <v>-6.4568034328358199E-5</v>
      </c>
      <c r="T27" s="16">
        <f t="shared" si="9"/>
        <v>0.23475910758494536</v>
      </c>
      <c r="U27" s="16">
        <f>U29+(3*(U25-U29)/5)</f>
        <v>0.80308003867957944</v>
      </c>
      <c r="V27" s="16">
        <f t="shared" si="10"/>
        <v>0.29232342516062937</v>
      </c>
      <c r="W27" s="16">
        <f t="shared" ref="W27" si="12">V27/$V$8</f>
        <v>1.5523496780126709</v>
      </c>
      <c r="X27" s="16">
        <v>-12.6204938271604</v>
      </c>
      <c r="Y27" s="16">
        <f>X27/$O$4</f>
        <v>-1.009639506172832</v>
      </c>
      <c r="Z27" s="17">
        <f>Y27/0.85</f>
        <v>-1.1878111837327436</v>
      </c>
      <c r="AA27" s="17">
        <v>0.70220367283950602</v>
      </c>
      <c r="AB27" s="17">
        <f>AA27/U27</f>
        <v>0.87438815437881645</v>
      </c>
      <c r="AC27" s="17">
        <f>AB27/$O$2</f>
        <v>54.649259648676029</v>
      </c>
      <c r="AD27" s="17">
        <f>AB27/$F$4</f>
        <v>4.6990298636039078</v>
      </c>
      <c r="AE27" s="17"/>
    </row>
    <row r="28" spans="2:31" x14ac:dyDescent="0.3">
      <c r="B28" s="1">
        <v>65</v>
      </c>
      <c r="E28" s="1">
        <v>0.19427546947368399</v>
      </c>
      <c r="F28" s="1">
        <v>8.1970278039801003E-3</v>
      </c>
      <c r="G28" s="1">
        <f>E28-F28</f>
        <v>0.18607844166970389</v>
      </c>
      <c r="Q28" s="15">
        <v>107</v>
      </c>
      <c r="R28" s="16">
        <v>0.22646615246391699</v>
      </c>
      <c r="S28" s="72">
        <v>1.83175348258706E-5</v>
      </c>
      <c r="T28" s="16">
        <f t="shared" si="9"/>
        <v>0.22644783492909112</v>
      </c>
      <c r="U28" s="16">
        <f>U29+(2*(U25-U29)/5)</f>
        <v>0.78172791492906424</v>
      </c>
      <c r="V28" s="16">
        <f t="shared" si="10"/>
        <v>0.28967602487323163</v>
      </c>
      <c r="W28" s="16">
        <f>V28/$V$8</f>
        <v>1.5382909655387929</v>
      </c>
      <c r="X28" s="16">
        <v>-12.652358247422701</v>
      </c>
      <c r="Y28" s="16">
        <f>X28/$O$4</f>
        <v>-1.0121886597938161</v>
      </c>
      <c r="Z28" s="17">
        <f>Y28/0.85</f>
        <v>-1.1908101879927249</v>
      </c>
      <c r="AA28" s="17">
        <v>0.70660014175257702</v>
      </c>
      <c r="AB28" s="17">
        <f>AA28/U28</f>
        <v>0.90389524060516058</v>
      </c>
      <c r="AC28" s="17">
        <f t="shared" ref="AC28" si="13">AB28/$O$2</f>
        <v>56.493452537822535</v>
      </c>
      <c r="AD28" s="17">
        <f>AB28/$F$4</f>
        <v>4.8576032370778774</v>
      </c>
      <c r="AE28" s="17"/>
    </row>
    <row r="29" spans="2:31" ht="15" thickBot="1" x14ac:dyDescent="0.35">
      <c r="Q29" s="24">
        <v>110</v>
      </c>
      <c r="R29" s="25">
        <v>0.14038329048500001</v>
      </c>
      <c r="S29" s="25">
        <v>1.2175259686567101E-3</v>
      </c>
      <c r="T29" s="25">
        <f t="shared" si="9"/>
        <v>0.1391657645163433</v>
      </c>
      <c r="U29" s="25">
        <f>T29/T21</f>
        <v>0.73902366742803383</v>
      </c>
      <c r="V29" s="25">
        <f t="shared" si="10"/>
        <v>0.18831029458186502</v>
      </c>
      <c r="W29" s="25">
        <f>V29/$V$8</f>
        <v>1</v>
      </c>
      <c r="X29" s="25"/>
      <c r="Y29" s="25"/>
      <c r="Z29" s="26"/>
      <c r="AA29" s="26"/>
      <c r="AB29" s="26"/>
      <c r="AC29" s="26"/>
      <c r="AD29" s="26"/>
      <c r="AE29" s="26"/>
    </row>
    <row r="30" spans="2:31" x14ac:dyDescent="0.3">
      <c r="Q30"/>
      <c r="R30"/>
      <c r="S30"/>
      <c r="T30"/>
      <c r="U30" s="74" t="s">
        <v>65</v>
      </c>
      <c r="V30"/>
      <c r="W30"/>
      <c r="X30"/>
      <c r="Y30"/>
      <c r="Z30"/>
    </row>
    <row r="31" spans="2:31" x14ac:dyDescent="0.3">
      <c r="Q31"/>
      <c r="R31"/>
      <c r="S31"/>
      <c r="T31"/>
      <c r="U31"/>
      <c r="V31"/>
      <c r="W31"/>
      <c r="X31"/>
      <c r="Y31"/>
      <c r="Z31"/>
    </row>
    <row r="32" spans="2:31" x14ac:dyDescent="0.3">
      <c r="Q32"/>
      <c r="R32"/>
      <c r="S32"/>
      <c r="T32"/>
      <c r="U32"/>
      <c r="V32"/>
      <c r="W32"/>
      <c r="X32"/>
      <c r="Y32"/>
      <c r="Z32"/>
    </row>
    <row r="33" spans="17:26" x14ac:dyDescent="0.3">
      <c r="Q33"/>
      <c r="R33"/>
      <c r="S33"/>
      <c r="T33"/>
      <c r="U33"/>
      <c r="V33"/>
      <c r="W33"/>
      <c r="X33"/>
      <c r="Y33"/>
      <c r="Z33"/>
    </row>
    <row r="34" spans="17:26" x14ac:dyDescent="0.3">
      <c r="Q34"/>
      <c r="R34"/>
      <c r="S34"/>
      <c r="T34"/>
      <c r="U34"/>
      <c r="V34"/>
      <c r="W34"/>
      <c r="X34"/>
      <c r="Y34"/>
      <c r="Z34"/>
    </row>
    <row r="35" spans="17:26" x14ac:dyDescent="0.3">
      <c r="Q35"/>
      <c r="R35"/>
      <c r="S35"/>
      <c r="T35"/>
      <c r="U35"/>
      <c r="V35"/>
      <c r="W35"/>
      <c r="X35"/>
      <c r="Y35"/>
      <c r="Z35"/>
    </row>
    <row r="37" spans="17:26" x14ac:dyDescent="0.3">
      <c r="Q37"/>
      <c r="R37"/>
      <c r="S37"/>
      <c r="T37"/>
      <c r="U37"/>
      <c r="V37"/>
      <c r="W37"/>
      <c r="X37"/>
      <c r="Y37"/>
      <c r="Z37"/>
    </row>
    <row r="38" spans="17:26" x14ac:dyDescent="0.3">
      <c r="Q38"/>
      <c r="R38"/>
      <c r="S38"/>
      <c r="T38"/>
      <c r="U38"/>
      <c r="V38"/>
      <c r="W38"/>
      <c r="X38"/>
      <c r="Y38"/>
      <c r="Z38"/>
    </row>
    <row r="39" spans="17:26" x14ac:dyDescent="0.3">
      <c r="Q39"/>
      <c r="R39"/>
      <c r="S39"/>
      <c r="T39"/>
      <c r="U39"/>
      <c r="V39"/>
      <c r="W39"/>
      <c r="X39"/>
      <c r="Y39"/>
      <c r="Z39"/>
    </row>
    <row r="40" spans="17:26" x14ac:dyDescent="0.3">
      <c r="Q40"/>
      <c r="R40"/>
      <c r="S40"/>
      <c r="T40"/>
      <c r="U40"/>
      <c r="V40"/>
      <c r="W40"/>
      <c r="X40"/>
      <c r="Y40"/>
      <c r="Z40"/>
    </row>
    <row r="41" spans="17:26" x14ac:dyDescent="0.3">
      <c r="Q41"/>
      <c r="R41"/>
      <c r="S41"/>
      <c r="T41"/>
      <c r="U41"/>
      <c r="V41"/>
      <c r="W41"/>
      <c r="X41"/>
      <c r="Y41"/>
      <c r="Z41"/>
    </row>
    <row r="42" spans="17:26" x14ac:dyDescent="0.3">
      <c r="Q42"/>
      <c r="R42"/>
      <c r="S42"/>
      <c r="T42"/>
      <c r="U42"/>
      <c r="V42"/>
      <c r="W42"/>
      <c r="X42"/>
      <c r="Y42"/>
      <c r="Z42"/>
    </row>
    <row r="43" spans="17:26" x14ac:dyDescent="0.3">
      <c r="Q43"/>
      <c r="R43"/>
      <c r="S43"/>
      <c r="T43"/>
      <c r="U43"/>
      <c r="V43"/>
      <c r="W43"/>
      <c r="X43"/>
      <c r="Y43"/>
      <c r="Z43"/>
    </row>
    <row r="44" spans="17:26" x14ac:dyDescent="0.3">
      <c r="Q44"/>
      <c r="R44"/>
      <c r="S44"/>
      <c r="T44"/>
      <c r="U44"/>
      <c r="V44"/>
      <c r="W44"/>
      <c r="X44"/>
      <c r="Y44"/>
      <c r="Z44"/>
    </row>
    <row r="45" spans="17:26" x14ac:dyDescent="0.3">
      <c r="Q45"/>
      <c r="R45"/>
      <c r="S45"/>
      <c r="T45"/>
      <c r="U45"/>
      <c r="V45"/>
      <c r="W45"/>
      <c r="X45"/>
      <c r="Y45"/>
      <c r="Z45"/>
    </row>
    <row r="46" spans="17:26" x14ac:dyDescent="0.3">
      <c r="Q46"/>
      <c r="R46"/>
      <c r="S46"/>
      <c r="T46"/>
      <c r="U46"/>
      <c r="V46"/>
      <c r="W46"/>
      <c r="X46"/>
      <c r="Y46"/>
      <c r="Z46"/>
    </row>
    <row r="47" spans="17:26" x14ac:dyDescent="0.3">
      <c r="Q47"/>
      <c r="R47"/>
      <c r="S47"/>
      <c r="T47"/>
      <c r="U47"/>
      <c r="V47"/>
      <c r="W47"/>
      <c r="X47"/>
      <c r="Y47"/>
      <c r="Z47"/>
    </row>
    <row r="50" spans="2:11" x14ac:dyDescent="0.3">
      <c r="B50"/>
      <c r="C50"/>
      <c r="D50"/>
      <c r="E50"/>
      <c r="F50"/>
      <c r="G50"/>
      <c r="H50"/>
      <c r="I50"/>
      <c r="J50"/>
      <c r="K50"/>
    </row>
    <row r="51" spans="2:11" x14ac:dyDescent="0.3">
      <c r="B51"/>
      <c r="C51"/>
      <c r="D51"/>
      <c r="E51"/>
      <c r="F51"/>
      <c r="G51"/>
      <c r="H51"/>
      <c r="I51"/>
      <c r="J51"/>
      <c r="K51"/>
    </row>
    <row r="52" spans="2:11" x14ac:dyDescent="0.3">
      <c r="B52"/>
      <c r="C52"/>
      <c r="D52"/>
      <c r="E52"/>
      <c r="F52"/>
      <c r="G52"/>
      <c r="H52"/>
      <c r="I52"/>
      <c r="J52"/>
      <c r="K52"/>
    </row>
    <row r="53" spans="2:11" x14ac:dyDescent="0.3">
      <c r="B53"/>
      <c r="C53"/>
      <c r="D53"/>
      <c r="E53"/>
      <c r="F53"/>
      <c r="G53"/>
      <c r="H53"/>
      <c r="I53"/>
      <c r="J53"/>
      <c r="K53"/>
    </row>
    <row r="54" spans="2:11" x14ac:dyDescent="0.3">
      <c r="B54"/>
      <c r="C54"/>
      <c r="D54"/>
      <c r="E54"/>
      <c r="F54"/>
      <c r="G54"/>
      <c r="H54"/>
      <c r="I54"/>
      <c r="J54"/>
      <c r="K54"/>
    </row>
    <row r="55" spans="2:11" x14ac:dyDescent="0.3">
      <c r="B55"/>
      <c r="C55"/>
      <c r="D55"/>
      <c r="E55"/>
      <c r="F55"/>
      <c r="G55"/>
      <c r="H55"/>
      <c r="I55"/>
      <c r="J55"/>
      <c r="K55"/>
    </row>
    <row r="56" spans="2:11" x14ac:dyDescent="0.3">
      <c r="B56"/>
      <c r="C56"/>
      <c r="D56"/>
      <c r="E56"/>
      <c r="F56"/>
      <c r="G56"/>
      <c r="H56"/>
      <c r="I56"/>
      <c r="J56"/>
      <c r="K56"/>
    </row>
    <row r="57" spans="2:11" x14ac:dyDescent="0.3">
      <c r="B57"/>
      <c r="C57"/>
      <c r="D57"/>
      <c r="E57"/>
      <c r="F57"/>
      <c r="G57"/>
      <c r="H57"/>
      <c r="I57"/>
      <c r="J57"/>
      <c r="K57"/>
    </row>
    <row r="58" spans="2:11" x14ac:dyDescent="0.3">
      <c r="B58"/>
      <c r="C58"/>
      <c r="D58"/>
      <c r="E58"/>
      <c r="F58"/>
      <c r="G58"/>
      <c r="H58"/>
      <c r="I58"/>
      <c r="J58"/>
      <c r="K58"/>
    </row>
    <row r="59" spans="2:11" x14ac:dyDescent="0.3">
      <c r="B59"/>
      <c r="C59"/>
      <c r="D59"/>
      <c r="E59"/>
      <c r="F59"/>
      <c r="G59"/>
      <c r="H59"/>
      <c r="I59"/>
      <c r="J59"/>
      <c r="K59"/>
    </row>
    <row r="60" spans="2:11" x14ac:dyDescent="0.3">
      <c r="B60"/>
      <c r="C60"/>
      <c r="D60"/>
      <c r="E60"/>
      <c r="F60"/>
      <c r="G60"/>
      <c r="H60"/>
      <c r="I60"/>
      <c r="J60"/>
      <c r="K60"/>
    </row>
    <row r="61" spans="2:11" x14ac:dyDescent="0.3">
      <c r="B61"/>
      <c r="C61"/>
      <c r="D61"/>
      <c r="E61"/>
      <c r="F61"/>
      <c r="G61"/>
      <c r="H61"/>
      <c r="I61"/>
      <c r="J61"/>
      <c r="K61"/>
    </row>
    <row r="62" spans="2:11" x14ac:dyDescent="0.3">
      <c r="B62"/>
      <c r="C62"/>
      <c r="D62"/>
      <c r="E62"/>
      <c r="F62"/>
      <c r="G62"/>
      <c r="H62"/>
      <c r="I62"/>
      <c r="J62"/>
      <c r="K62"/>
    </row>
    <row r="63" spans="2:11" x14ac:dyDescent="0.3">
      <c r="B63"/>
      <c r="C63"/>
      <c r="D63"/>
      <c r="E63"/>
      <c r="F63"/>
      <c r="G63"/>
      <c r="H63"/>
      <c r="I63"/>
      <c r="J63"/>
      <c r="K63"/>
    </row>
  </sheetData>
  <mergeCells count="5">
    <mergeCell ref="B6:K6"/>
    <mergeCell ref="Q6:AE6"/>
    <mergeCell ref="Q19:AE19"/>
    <mergeCell ref="B22:J22"/>
    <mergeCell ref="B26:G2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="70" zoomScaleNormal="70" workbookViewId="0">
      <selection activeCell="O44" sqref="O44"/>
    </sheetView>
  </sheetViews>
  <sheetFormatPr defaultColWidth="11.5546875" defaultRowHeight="14.4" x14ac:dyDescent="0.3"/>
  <sheetData>
    <row r="1" spans="1:20" ht="15" thickBot="1" x14ac:dyDescent="0.35">
      <c r="A1" s="116" t="s">
        <v>45</v>
      </c>
      <c r="B1" s="116"/>
      <c r="C1" s="116"/>
      <c r="D1" s="116"/>
      <c r="E1" s="116"/>
      <c r="F1" s="116"/>
      <c r="G1" s="116"/>
      <c r="H1" s="116"/>
      <c r="I1" s="116"/>
      <c r="J1" s="117"/>
      <c r="K1" s="118" t="s">
        <v>53</v>
      </c>
      <c r="L1" s="119"/>
      <c r="M1" s="119"/>
      <c r="N1" s="119"/>
      <c r="O1" s="119"/>
      <c r="P1" s="119"/>
      <c r="Q1" s="119"/>
      <c r="R1" s="119"/>
      <c r="S1" s="119"/>
      <c r="T1" s="120"/>
    </row>
    <row r="2" spans="1:20" ht="29.4" thickBot="1" x14ac:dyDescent="0.35">
      <c r="A2" s="63" t="s">
        <v>57</v>
      </c>
      <c r="B2" s="62" t="s">
        <v>29</v>
      </c>
      <c r="C2" s="63" t="s">
        <v>31</v>
      </c>
      <c r="D2" s="63" t="s">
        <v>58</v>
      </c>
      <c r="E2" s="63" t="s">
        <v>59</v>
      </c>
      <c r="F2" s="63" t="s">
        <v>49</v>
      </c>
      <c r="G2" s="63" t="s">
        <v>51</v>
      </c>
      <c r="H2" s="66" t="s">
        <v>52</v>
      </c>
      <c r="I2" s="66" t="s">
        <v>54</v>
      </c>
      <c r="J2" s="66" t="s">
        <v>55</v>
      </c>
      <c r="K2" s="63" t="s">
        <v>57</v>
      </c>
      <c r="L2" s="62" t="s">
        <v>29</v>
      </c>
      <c r="M2" s="63" t="s">
        <v>31</v>
      </c>
      <c r="N2" s="63" t="s">
        <v>58</v>
      </c>
      <c r="O2" s="63" t="s">
        <v>59</v>
      </c>
      <c r="P2" s="64" t="s">
        <v>49</v>
      </c>
      <c r="Q2" s="64" t="s">
        <v>51</v>
      </c>
      <c r="R2" s="65" t="s">
        <v>52</v>
      </c>
      <c r="S2" s="66" t="s">
        <v>54</v>
      </c>
      <c r="T2" s="68" t="s">
        <v>55</v>
      </c>
    </row>
    <row r="3" spans="1:20" x14ac:dyDescent="0.3">
      <c r="A3" s="37"/>
      <c r="E3" s="37"/>
      <c r="K3" s="37"/>
      <c r="O3" s="37"/>
    </row>
    <row r="4" spans="1:20" x14ac:dyDescent="0.3">
      <c r="A4" s="37"/>
      <c r="E4" s="37"/>
      <c r="K4" s="37"/>
      <c r="O4" s="37"/>
    </row>
    <row r="5" spans="1:20" x14ac:dyDescent="0.3">
      <c r="A5" s="37"/>
      <c r="E5" s="37"/>
      <c r="K5" s="37"/>
      <c r="O5" s="37"/>
    </row>
    <row r="6" spans="1:20" x14ac:dyDescent="0.3">
      <c r="A6" s="37"/>
      <c r="E6" s="37"/>
      <c r="K6" s="37"/>
      <c r="O6" s="37"/>
    </row>
    <row r="7" spans="1:20" x14ac:dyDescent="0.3">
      <c r="A7" s="37"/>
      <c r="E7" s="37"/>
      <c r="K7" s="37"/>
      <c r="O7" s="37"/>
    </row>
    <row r="8" spans="1:20" x14ac:dyDescent="0.3">
      <c r="A8" s="37"/>
      <c r="E8" s="37"/>
      <c r="K8" s="37"/>
      <c r="O8" s="37"/>
    </row>
    <row r="9" spans="1:20" x14ac:dyDescent="0.3">
      <c r="A9" s="37"/>
      <c r="E9" s="37"/>
      <c r="K9" s="70"/>
      <c r="O9" s="37"/>
    </row>
    <row r="10" spans="1:20" x14ac:dyDescent="0.3">
      <c r="A10" s="37"/>
      <c r="E10" s="37"/>
      <c r="K10" s="70"/>
      <c r="O10" s="37"/>
    </row>
    <row r="11" spans="1:20" x14ac:dyDescent="0.3">
      <c r="A11" s="37"/>
      <c r="E11" s="37"/>
      <c r="K11" s="70"/>
      <c r="O11" s="37"/>
    </row>
    <row r="12" spans="1:20" x14ac:dyDescent="0.3">
      <c r="A12" s="37"/>
      <c r="E12" s="37"/>
      <c r="K12" s="70"/>
      <c r="O12" s="37"/>
    </row>
    <row r="13" spans="1:20" x14ac:dyDescent="0.3">
      <c r="A13" s="37"/>
      <c r="E13" s="37"/>
      <c r="K13" s="70"/>
      <c r="O13" s="37"/>
    </row>
    <row r="14" spans="1:20" x14ac:dyDescent="0.3">
      <c r="A14" s="37"/>
      <c r="E14" s="37"/>
      <c r="K14" s="70"/>
      <c r="O14" s="37"/>
    </row>
    <row r="15" spans="1:20" x14ac:dyDescent="0.3">
      <c r="A15" s="37"/>
      <c r="E15" s="37"/>
      <c r="K15" s="37"/>
      <c r="O15" s="37"/>
    </row>
    <row r="16" spans="1:20" x14ac:dyDescent="0.3">
      <c r="A16" s="37"/>
      <c r="E16" s="37"/>
      <c r="K16" s="37"/>
      <c r="O16" s="37"/>
    </row>
    <row r="17" spans="1:15" x14ac:dyDescent="0.3">
      <c r="A17" s="37"/>
      <c r="E17" s="37"/>
      <c r="K17" s="37"/>
      <c r="O17" s="37"/>
    </row>
    <row r="18" spans="1:15" x14ac:dyDescent="0.3">
      <c r="A18" s="37"/>
      <c r="E18" s="37"/>
      <c r="K18" s="37"/>
      <c r="O18" s="37"/>
    </row>
    <row r="19" spans="1:15" x14ac:dyDescent="0.3">
      <c r="A19" s="37"/>
      <c r="E19" s="37"/>
      <c r="K19" s="37"/>
      <c r="O19" s="37"/>
    </row>
    <row r="20" spans="1:15" x14ac:dyDescent="0.3">
      <c r="A20" s="37"/>
      <c r="E20" s="37"/>
      <c r="K20" s="37"/>
      <c r="O20" s="37"/>
    </row>
    <row r="21" spans="1:15" x14ac:dyDescent="0.3">
      <c r="A21" s="37"/>
      <c r="E21" s="37"/>
      <c r="K21" s="37"/>
      <c r="O21" s="37"/>
    </row>
    <row r="22" spans="1:15" x14ac:dyDescent="0.3">
      <c r="A22" s="37"/>
      <c r="E22" s="37"/>
      <c r="K22" s="37"/>
      <c r="O22" s="37"/>
    </row>
    <row r="23" spans="1:15" x14ac:dyDescent="0.3">
      <c r="A23" s="37"/>
      <c r="E23" s="37"/>
      <c r="K23" s="37"/>
      <c r="O23" s="37"/>
    </row>
    <row r="24" spans="1:15" x14ac:dyDescent="0.3">
      <c r="A24" s="37"/>
      <c r="E24" s="37"/>
      <c r="K24" s="37"/>
      <c r="O24" s="37"/>
    </row>
    <row r="25" spans="1:15" x14ac:dyDescent="0.3">
      <c r="A25" s="37"/>
      <c r="E25" s="37"/>
      <c r="K25" s="37"/>
      <c r="O25" s="37"/>
    </row>
    <row r="26" spans="1:15" x14ac:dyDescent="0.3">
      <c r="A26" s="37"/>
      <c r="E26" s="37"/>
      <c r="K26" s="37"/>
      <c r="O26" s="37"/>
    </row>
    <row r="27" spans="1:15" x14ac:dyDescent="0.3">
      <c r="A27" s="37"/>
      <c r="E27" s="37"/>
      <c r="K27" s="37"/>
      <c r="O27" s="37"/>
    </row>
    <row r="28" spans="1:15" x14ac:dyDescent="0.3">
      <c r="A28" s="37"/>
      <c r="E28" s="37"/>
      <c r="K28" s="37"/>
      <c r="O28" s="37"/>
    </row>
    <row r="29" spans="1:15" x14ac:dyDescent="0.3">
      <c r="A29" s="37"/>
      <c r="E29" s="37"/>
      <c r="K29" s="37"/>
      <c r="O29" s="37"/>
    </row>
    <row r="30" spans="1:15" x14ac:dyDescent="0.3">
      <c r="A30" s="37"/>
      <c r="E30" s="37"/>
      <c r="K30" s="37"/>
      <c r="O30" s="37"/>
    </row>
    <row r="31" spans="1:15" x14ac:dyDescent="0.3">
      <c r="A31" s="37"/>
      <c r="E31" s="37"/>
      <c r="K31" s="37"/>
      <c r="O31" s="37"/>
    </row>
    <row r="32" spans="1:15" x14ac:dyDescent="0.3">
      <c r="A32" s="37"/>
      <c r="E32" s="37"/>
      <c r="K32" s="37"/>
      <c r="O32" s="37"/>
    </row>
    <row r="33" spans="11:15" x14ac:dyDescent="0.3">
      <c r="K33" s="37"/>
      <c r="O33" s="37"/>
    </row>
    <row r="34" spans="11:15" x14ac:dyDescent="0.3">
      <c r="K34" s="37"/>
      <c r="O34" s="37"/>
    </row>
    <row r="35" spans="11:15" x14ac:dyDescent="0.3">
      <c r="K35" s="37"/>
      <c r="O35" s="37"/>
    </row>
    <row r="36" spans="11:15" x14ac:dyDescent="0.3">
      <c r="K36" s="37"/>
      <c r="O36" s="37"/>
    </row>
    <row r="37" spans="11:15" x14ac:dyDescent="0.3">
      <c r="K37" s="37"/>
      <c r="O37" s="37"/>
    </row>
    <row r="38" spans="11:15" x14ac:dyDescent="0.3">
      <c r="K38" s="37"/>
      <c r="O38" s="37"/>
    </row>
    <row r="39" spans="11:15" x14ac:dyDescent="0.3">
      <c r="K39" s="37"/>
      <c r="O39" s="37"/>
    </row>
    <row r="40" spans="11:15" x14ac:dyDescent="0.3">
      <c r="K40" s="37"/>
      <c r="O40" s="37"/>
    </row>
    <row r="41" spans="11:15" x14ac:dyDescent="0.3">
      <c r="K41" s="37"/>
      <c r="O41" s="37"/>
    </row>
    <row r="42" spans="11:15" x14ac:dyDescent="0.3">
      <c r="K42" s="37"/>
      <c r="O42" s="37"/>
    </row>
    <row r="43" spans="11:15" x14ac:dyDescent="0.3">
      <c r="K43" s="37"/>
      <c r="O43" s="37"/>
    </row>
    <row r="44" spans="11:15" x14ac:dyDescent="0.3">
      <c r="K44" s="37"/>
      <c r="O44" s="37"/>
    </row>
    <row r="45" spans="11:15" x14ac:dyDescent="0.3">
      <c r="K45" s="37"/>
      <c r="O45" s="37"/>
    </row>
    <row r="46" spans="11:15" x14ac:dyDescent="0.3">
      <c r="K46" s="37"/>
      <c r="O46" s="37"/>
    </row>
    <row r="47" spans="11:15" x14ac:dyDescent="0.3">
      <c r="K47" s="37"/>
      <c r="O47" s="37"/>
    </row>
  </sheetData>
  <mergeCells count="2">
    <mergeCell ref="A1:J1"/>
    <mergeCell ref="K1:T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opLeftCell="I4" zoomScale="70" zoomScaleNormal="70" workbookViewId="0">
      <selection activeCell="Z21" sqref="Z21:Z27"/>
    </sheetView>
  </sheetViews>
  <sheetFormatPr defaultColWidth="8.77734375" defaultRowHeight="14.4" x14ac:dyDescent="0.3"/>
  <cols>
    <col min="1" max="1" width="8.77734375" style="1"/>
    <col min="2" max="2" width="8.109375" style="1" bestFit="1" customWidth="1"/>
    <col min="3" max="3" width="16.44140625" style="1" bestFit="1" customWidth="1"/>
    <col min="4" max="4" width="6.44140625" style="1" bestFit="1" customWidth="1"/>
    <col min="5" max="5" width="12.88671875" style="1" bestFit="1" customWidth="1"/>
    <col min="6" max="6" width="14.88671875" style="1" bestFit="1" customWidth="1"/>
    <col min="7" max="7" width="12.109375" style="1" bestFit="1" customWidth="1"/>
    <col min="8" max="8" width="18.44140625" style="1" bestFit="1" customWidth="1"/>
    <col min="9" max="9" width="15.88671875" style="1" bestFit="1" customWidth="1"/>
    <col min="10" max="10" width="9.5546875" style="1" bestFit="1" customWidth="1"/>
    <col min="11" max="11" width="10.44140625" style="1" bestFit="1" customWidth="1"/>
    <col min="12" max="12" width="6.5546875" style="1" bestFit="1" customWidth="1"/>
    <col min="13" max="13" width="5.77734375" style="1" customWidth="1"/>
    <col min="14" max="14" width="22.6640625" style="1" bestFit="1" customWidth="1"/>
    <col min="15" max="15" width="9" style="1" bestFit="1" customWidth="1"/>
    <col min="16" max="16" width="7.44140625" style="1" customWidth="1"/>
    <col min="17" max="17" width="8.109375" style="1" bestFit="1" customWidth="1"/>
    <col min="18" max="18" width="12.88671875" style="1" bestFit="1" customWidth="1"/>
    <col min="19" max="19" width="14.88671875" style="1" bestFit="1" customWidth="1"/>
    <col min="20" max="20" width="12.109375" style="1" bestFit="1" customWidth="1"/>
    <col min="21" max="21" width="12.33203125" style="1" bestFit="1" customWidth="1"/>
    <col min="22" max="22" width="12.5546875" style="1" bestFit="1" customWidth="1"/>
    <col min="23" max="23" width="8.109375" style="1" bestFit="1" customWidth="1"/>
    <col min="24" max="24" width="10.6640625" style="1" bestFit="1" customWidth="1"/>
    <col min="25" max="25" width="13.77734375" style="1" bestFit="1" customWidth="1"/>
    <col min="26" max="26" width="11" style="1" bestFit="1" customWidth="1"/>
    <col min="27" max="27" width="7.109375" style="1" bestFit="1" customWidth="1"/>
    <col min="28" max="28" width="19" style="1" bestFit="1" customWidth="1"/>
    <col min="29" max="30" width="12.5546875" style="1" bestFit="1" customWidth="1"/>
    <col min="31" max="31" width="14.33203125" style="1" bestFit="1" customWidth="1"/>
    <col min="32" max="16384" width="8.77734375" style="1"/>
  </cols>
  <sheetData>
    <row r="1" spans="1:31" ht="15" thickBot="1" x14ac:dyDescent="0.35"/>
    <row r="2" spans="1:31" ht="16.2" thickBot="1" x14ac:dyDescent="0.35">
      <c r="B2" s="8" t="s">
        <v>1</v>
      </c>
      <c r="C2" s="2">
        <v>44893</v>
      </c>
      <c r="E2" s="8" t="s">
        <v>44</v>
      </c>
      <c r="F2" s="3">
        <v>7</v>
      </c>
      <c r="H2" s="8" t="s">
        <v>15</v>
      </c>
      <c r="I2" s="4">
        <v>23.67</v>
      </c>
      <c r="K2" s="8" t="s">
        <v>16</v>
      </c>
      <c r="L2" s="2" t="s">
        <v>45</v>
      </c>
      <c r="N2" s="8" t="s">
        <v>17</v>
      </c>
      <c r="O2" s="3">
        <v>1.2800000000000001E-2</v>
      </c>
    </row>
    <row r="3" spans="1:31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1" ht="16.2" thickBot="1" x14ac:dyDescent="0.35">
      <c r="B4" s="8" t="s">
        <v>32</v>
      </c>
      <c r="C4" s="29">
        <f>G24</f>
        <v>4.7158033830348153E-2</v>
      </c>
      <c r="E4" s="8" t="s">
        <v>33</v>
      </c>
      <c r="F4" s="3">
        <f>G28</f>
        <v>0.25673980474650471</v>
      </c>
      <c r="H4" s="8"/>
      <c r="I4" s="4"/>
      <c r="K4" s="8" t="s">
        <v>56</v>
      </c>
      <c r="L4" s="69"/>
      <c r="N4" s="8" t="s">
        <v>23</v>
      </c>
      <c r="O4" s="3">
        <v>12.75</v>
      </c>
    </row>
    <row r="5" spans="1:31" ht="15" thickBot="1" x14ac:dyDescent="0.35"/>
    <row r="6" spans="1:31" ht="15" thickBot="1" x14ac:dyDescent="0.35">
      <c r="B6" s="110" t="s">
        <v>22</v>
      </c>
      <c r="C6" s="111"/>
      <c r="D6" s="111"/>
      <c r="E6" s="111"/>
      <c r="F6" s="111"/>
      <c r="G6" s="111"/>
      <c r="H6" s="111"/>
      <c r="I6" s="111"/>
      <c r="J6" s="111"/>
      <c r="K6" s="112"/>
      <c r="M6"/>
      <c r="N6"/>
      <c r="O6"/>
      <c r="P6"/>
      <c r="Q6" s="110" t="s">
        <v>60</v>
      </c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2"/>
    </row>
    <row r="7" spans="1:31" s="14" customFormat="1" ht="29.4" thickBot="1" x14ac:dyDescent="0.35">
      <c r="B7" s="11" t="s">
        <v>18</v>
      </c>
      <c r="C7" s="12" t="s">
        <v>19</v>
      </c>
      <c r="D7" s="12" t="s">
        <v>30</v>
      </c>
      <c r="E7" s="12" t="s">
        <v>20</v>
      </c>
      <c r="F7" s="12" t="s">
        <v>21</v>
      </c>
      <c r="G7" s="12" t="s">
        <v>24</v>
      </c>
      <c r="H7" s="12" t="s">
        <v>34</v>
      </c>
      <c r="I7" s="12" t="s">
        <v>35</v>
      </c>
      <c r="J7" s="12" t="s">
        <v>47</v>
      </c>
      <c r="K7" s="13" t="s">
        <v>48</v>
      </c>
      <c r="M7"/>
      <c r="N7"/>
      <c r="O7"/>
      <c r="P7"/>
      <c r="Q7" s="62" t="s">
        <v>18</v>
      </c>
      <c r="R7" s="63" t="s">
        <v>20</v>
      </c>
      <c r="S7" s="63" t="s">
        <v>21</v>
      </c>
      <c r="T7" s="63" t="s">
        <v>24</v>
      </c>
      <c r="U7" s="63" t="s">
        <v>25</v>
      </c>
      <c r="V7" s="63" t="s">
        <v>26</v>
      </c>
      <c r="W7" s="63" t="s">
        <v>27</v>
      </c>
      <c r="X7" s="63" t="s">
        <v>28</v>
      </c>
      <c r="Y7" s="63" t="s">
        <v>29</v>
      </c>
      <c r="Z7" s="63" t="s">
        <v>31</v>
      </c>
      <c r="AA7" s="68" t="s">
        <v>49</v>
      </c>
      <c r="AB7" s="68" t="s">
        <v>51</v>
      </c>
      <c r="AC7" s="68" t="s">
        <v>52</v>
      </c>
      <c r="AD7" s="68" t="s">
        <v>54</v>
      </c>
      <c r="AE7" s="68" t="s">
        <v>55</v>
      </c>
    </row>
    <row r="8" spans="1:31" x14ac:dyDescent="0.3">
      <c r="B8" s="35"/>
      <c r="C8" s="35"/>
      <c r="D8" s="53"/>
      <c r="E8" s="53"/>
      <c r="F8" s="53"/>
      <c r="G8" s="1">
        <f>E8-F8</f>
        <v>0</v>
      </c>
      <c r="H8" s="36" t="e">
        <f t="shared" ref="H8:I12" si="0">F8/$G$13</f>
        <v>#DIV/0!</v>
      </c>
      <c r="I8" s="36" t="e">
        <f t="shared" si="0"/>
        <v>#DIV/0!</v>
      </c>
      <c r="J8" s="35">
        <f>$J$13+(C8-$C$13)</f>
        <v>0</v>
      </c>
      <c r="K8" s="35" t="e">
        <f t="shared" ref="K8:K18" si="1">J8/$J$13</f>
        <v>#DIV/0!</v>
      </c>
      <c r="M8"/>
      <c r="N8"/>
      <c r="O8"/>
      <c r="P8"/>
      <c r="Q8" s="18">
        <v>47</v>
      </c>
      <c r="R8" s="19">
        <v>0.22221655833456699</v>
      </c>
      <c r="S8" s="19">
        <v>2.3601770477611902E-3</v>
      </c>
      <c r="T8" s="19">
        <f t="shared" ref="T8:T16" si="2">R8-S8</f>
        <v>0.21985638128680579</v>
      </c>
      <c r="U8" s="19">
        <f>T8/T8</f>
        <v>1</v>
      </c>
      <c r="V8" s="19">
        <f>T8/U8</f>
        <v>0.21985638128680579</v>
      </c>
      <c r="W8" s="19">
        <f>V8/V8</f>
        <v>1</v>
      </c>
      <c r="X8" s="19"/>
      <c r="Y8" s="19"/>
      <c r="Z8" s="20"/>
      <c r="AA8" s="20"/>
      <c r="AB8" s="20"/>
      <c r="AC8" s="20"/>
      <c r="AD8" s="20"/>
      <c r="AE8" s="20"/>
    </row>
    <row r="9" spans="1:31" x14ac:dyDescent="0.3">
      <c r="B9" s="35"/>
      <c r="C9" s="35"/>
      <c r="D9" s="53"/>
      <c r="E9" s="53"/>
      <c r="F9" s="53"/>
      <c r="G9" s="1">
        <f t="shared" ref="G9:G18" si="3">E9-F9</f>
        <v>0</v>
      </c>
      <c r="H9" s="36" t="e">
        <f t="shared" si="0"/>
        <v>#DIV/0!</v>
      </c>
      <c r="I9" s="36" t="e">
        <f t="shared" si="0"/>
        <v>#DIV/0!</v>
      </c>
      <c r="J9" s="35">
        <f>$J$13+(C9-$C$13)</f>
        <v>0</v>
      </c>
      <c r="K9" s="35" t="e">
        <f t="shared" si="1"/>
        <v>#DIV/0!</v>
      </c>
      <c r="M9"/>
      <c r="N9"/>
      <c r="O9"/>
      <c r="P9"/>
      <c r="Q9" s="15">
        <v>48</v>
      </c>
      <c r="R9" s="16">
        <v>0.2397249937557</v>
      </c>
      <c r="S9" s="16">
        <v>2.3210255955223801E-3</v>
      </c>
      <c r="T9" s="16">
        <f t="shared" si="2"/>
        <v>0.23740396816017761</v>
      </c>
      <c r="U9" s="16">
        <f>U12+(3*(U8-U12)/4)</f>
        <v>0.96340811463898068</v>
      </c>
      <c r="V9" s="16">
        <f t="shared" ref="V9:V16" si="4">T9/U9</f>
        <v>0.24642097627456702</v>
      </c>
      <c r="W9" s="16">
        <f t="shared" ref="W9:W16" si="5">V9/$V$8</f>
        <v>1.1208270364147737</v>
      </c>
      <c r="X9" s="16">
        <v>-1.6966571661237799</v>
      </c>
      <c r="Y9" s="16">
        <f>X9/$O$4</f>
        <v>-0.13307115028421804</v>
      </c>
      <c r="Z9" s="17">
        <f>Y9/0.55</f>
        <v>-0.24194754597130549</v>
      </c>
      <c r="AA9" s="17">
        <v>1.1887098534202299E-2</v>
      </c>
      <c r="AB9" s="17">
        <f>AA9/U9</f>
        <v>1.2338590835574152E-2</v>
      </c>
      <c r="AC9" s="17">
        <f>AB9/$O$2</f>
        <v>0.96395240902923052</v>
      </c>
      <c r="AD9" s="17">
        <f>AB9/$F$4</f>
        <v>4.8058737318729422E-2</v>
      </c>
      <c r="AE9" s="17" t="e">
        <f>AB9/$L$4</f>
        <v>#DIV/0!</v>
      </c>
    </row>
    <row r="10" spans="1:31" x14ac:dyDescent="0.3">
      <c r="B10" s="35"/>
      <c r="C10" s="35"/>
      <c r="D10" s="53"/>
      <c r="E10" s="53"/>
      <c r="F10" s="53"/>
      <c r="G10" s="1">
        <f t="shared" si="3"/>
        <v>0</v>
      </c>
      <c r="H10" s="36" t="e">
        <f t="shared" si="0"/>
        <v>#DIV/0!</v>
      </c>
      <c r="I10" s="36" t="e">
        <f t="shared" si="0"/>
        <v>#DIV/0!</v>
      </c>
      <c r="J10" s="35">
        <f>$J$13+(C10-$C$13)</f>
        <v>0</v>
      </c>
      <c r="K10" s="35" t="e">
        <f t="shared" si="1"/>
        <v>#DIV/0!</v>
      </c>
      <c r="M10"/>
      <c r="N10"/>
      <c r="O10"/>
      <c r="P10"/>
      <c r="Q10" s="15">
        <v>50</v>
      </c>
      <c r="R10" s="16">
        <v>0.27634474971891798</v>
      </c>
      <c r="S10" s="16">
        <v>2.02438846666666E-3</v>
      </c>
      <c r="T10" s="16">
        <f t="shared" si="2"/>
        <v>0.27432036125225134</v>
      </c>
      <c r="U10" s="16">
        <f>U12+(2*(U8-U12)/4)</f>
        <v>0.92681622927796137</v>
      </c>
      <c r="V10" s="16">
        <f t="shared" si="4"/>
        <v>0.29598139586524219</v>
      </c>
      <c r="W10" s="16">
        <f t="shared" si="5"/>
        <v>1.3462488290441306</v>
      </c>
      <c r="X10" s="16">
        <v>-13.6168243243243</v>
      </c>
      <c r="Y10" s="16">
        <f>X10/$O$4</f>
        <v>-1.0679862215156313</v>
      </c>
      <c r="Z10" s="17">
        <f>Y10/0.55</f>
        <v>-1.9417931300284204</v>
      </c>
      <c r="AA10" s="17">
        <v>0.96695274324324398</v>
      </c>
      <c r="AB10" s="17">
        <f>AA10/U10</f>
        <v>1.043305795364148</v>
      </c>
      <c r="AC10" s="17">
        <f t="shared" ref="AC10:AC11" si="6">AB10/$O$2</f>
        <v>81.508265262824054</v>
      </c>
      <c r="AD10" s="17">
        <f>AB10/$F$4</f>
        <v>4.0636698169739169</v>
      </c>
      <c r="AE10" s="17" t="e">
        <f>AB10/$L$4</f>
        <v>#DIV/0!</v>
      </c>
    </row>
    <row r="11" spans="1:31" x14ac:dyDescent="0.3">
      <c r="B11" s="35"/>
      <c r="C11" s="35"/>
      <c r="D11" s="53"/>
      <c r="E11" s="53"/>
      <c r="F11" s="53"/>
      <c r="G11" s="1">
        <f t="shared" si="3"/>
        <v>0</v>
      </c>
      <c r="H11" s="36" t="e">
        <f t="shared" si="0"/>
        <v>#DIV/0!</v>
      </c>
      <c r="I11" s="36" t="e">
        <f t="shared" si="0"/>
        <v>#DIV/0!</v>
      </c>
      <c r="J11" s="35">
        <f>$J$13+(C11-$C$13)</f>
        <v>0</v>
      </c>
      <c r="K11" s="35" t="e">
        <f t="shared" si="1"/>
        <v>#DIV/0!</v>
      </c>
      <c r="M11"/>
      <c r="N11"/>
      <c r="O11"/>
      <c r="P11"/>
      <c r="Q11" s="15">
        <v>52</v>
      </c>
      <c r="R11" s="16">
        <v>0.28743431562499999</v>
      </c>
      <c r="S11" s="16">
        <v>2.0163454721393E-3</v>
      </c>
      <c r="T11" s="16">
        <f t="shared" si="2"/>
        <v>0.28541797015286069</v>
      </c>
      <c r="U11" s="16">
        <f>U12+(1*(U8-U12)/4)</f>
        <v>0.89022434391694194</v>
      </c>
      <c r="V11" s="16">
        <f t="shared" si="4"/>
        <v>0.32061353085115163</v>
      </c>
      <c r="W11" s="16">
        <f t="shared" si="5"/>
        <v>1.4582862183695577</v>
      </c>
      <c r="X11" s="16">
        <v>-43.439895833332997</v>
      </c>
      <c r="Y11" s="16">
        <f>X11/$O$4</f>
        <v>-3.4070506535947449</v>
      </c>
      <c r="Z11" s="17">
        <f>Y11/0.55</f>
        <v>-6.1946375519904446</v>
      </c>
      <c r="AA11" s="17">
        <v>3.9201514374999999</v>
      </c>
      <c r="AB11" s="17">
        <f>AA11/U11</f>
        <v>4.4035545245275278</v>
      </c>
      <c r="AC11" s="17">
        <f t="shared" si="6"/>
        <v>344.02769722871312</v>
      </c>
      <c r="AD11" s="17">
        <f>AB11/$F$4</f>
        <v>17.151818468022256</v>
      </c>
      <c r="AE11" s="17" t="e">
        <f>AB11/$L$4</f>
        <v>#DIV/0!</v>
      </c>
    </row>
    <row r="12" spans="1:31" x14ac:dyDescent="0.3">
      <c r="B12" s="35"/>
      <c r="C12" s="35"/>
      <c r="D12" s="53"/>
      <c r="E12" s="53"/>
      <c r="F12" s="53"/>
      <c r="G12" s="1">
        <f t="shared" si="3"/>
        <v>0</v>
      </c>
      <c r="H12" s="36" t="e">
        <f t="shared" si="0"/>
        <v>#DIV/0!</v>
      </c>
      <c r="I12" s="36" t="e">
        <f t="shared" si="0"/>
        <v>#DIV/0!</v>
      </c>
      <c r="J12" s="35">
        <f>$J$13+(C12-$C$13)</f>
        <v>0</v>
      </c>
      <c r="K12" s="35" t="e">
        <f t="shared" si="1"/>
        <v>#DIV/0!</v>
      </c>
      <c r="M12"/>
      <c r="N12"/>
      <c r="O12"/>
      <c r="P12"/>
      <c r="Q12" s="21">
        <v>55</v>
      </c>
      <c r="R12" s="22">
        <v>0.18967378233333301</v>
      </c>
      <c r="S12" s="22">
        <v>1.99723904626865E-3</v>
      </c>
      <c r="T12" s="22">
        <f t="shared" si="2"/>
        <v>0.18767654328706437</v>
      </c>
      <c r="U12" s="22">
        <f>T12/T8</f>
        <v>0.85363245855592262</v>
      </c>
      <c r="V12" s="22">
        <f t="shared" si="4"/>
        <v>0.21985638128680579</v>
      </c>
      <c r="W12" s="22">
        <f t="shared" si="5"/>
        <v>1</v>
      </c>
      <c r="X12" s="22"/>
      <c r="Y12" s="22"/>
      <c r="Z12" s="23"/>
      <c r="AA12" s="23"/>
      <c r="AB12" s="23"/>
      <c r="AC12" s="23"/>
      <c r="AD12" s="23"/>
      <c r="AE12" s="23"/>
    </row>
    <row r="13" spans="1:31" x14ac:dyDescent="0.3">
      <c r="B13" s="35"/>
      <c r="C13" s="35"/>
      <c r="D13" s="53"/>
      <c r="E13" s="53"/>
      <c r="F13" s="53"/>
      <c r="G13" s="1">
        <f t="shared" si="3"/>
        <v>0</v>
      </c>
      <c r="H13" s="36" t="e">
        <f>F13/$G$13</f>
        <v>#DIV/0!</v>
      </c>
      <c r="I13" s="36" t="e">
        <f>G13/$G$13</f>
        <v>#DIV/0!</v>
      </c>
      <c r="J13" s="35">
        <f>C13*0.55</f>
        <v>0</v>
      </c>
      <c r="K13" s="35" t="e">
        <f t="shared" si="1"/>
        <v>#DIV/0!</v>
      </c>
      <c r="M13"/>
      <c r="N13"/>
      <c r="O13"/>
      <c r="P13"/>
      <c r="Q13" s="15">
        <v>56</v>
      </c>
      <c r="R13" s="16">
        <v>0.248699249331578</v>
      </c>
      <c r="S13" s="16">
        <v>2.1206895582089498E-3</v>
      </c>
      <c r="T13" s="16">
        <f t="shared" si="2"/>
        <v>0.24657855977336904</v>
      </c>
      <c r="U13" s="16">
        <f>U16+(3*(U12-U16)/4)</f>
        <v>0.83018726654099229</v>
      </c>
      <c r="V13" s="16">
        <f t="shared" si="4"/>
        <v>0.29701558878486328</v>
      </c>
      <c r="W13" s="16">
        <f t="shared" si="5"/>
        <v>1.3509527767465717</v>
      </c>
      <c r="X13" s="16">
        <v>-7.2275164473684299</v>
      </c>
      <c r="Y13" s="16">
        <f>X13/$O$4</f>
        <v>-0.56686403508771999</v>
      </c>
      <c r="Z13" s="17">
        <f>Y13/0.55</f>
        <v>-1.0306618819776727</v>
      </c>
      <c r="AA13" s="17">
        <v>0.50728475328947398</v>
      </c>
      <c r="AB13" s="17">
        <f>AA13/U13</f>
        <v>0.61104858353597225</v>
      </c>
      <c r="AC13" s="17">
        <f>AB13/$O$2</f>
        <v>47.738170588747828</v>
      </c>
      <c r="AD13" s="17">
        <f>AB13/$F$4</f>
        <v>2.3800305688449783</v>
      </c>
      <c r="AE13" s="17" t="e">
        <f>AB13/$L$4</f>
        <v>#DIV/0!</v>
      </c>
    </row>
    <row r="14" spans="1:31" x14ac:dyDescent="0.3">
      <c r="B14" s="35"/>
      <c r="C14" s="35"/>
      <c r="D14" s="53"/>
      <c r="E14" s="53"/>
      <c r="F14" s="53"/>
      <c r="G14" s="1">
        <f t="shared" si="3"/>
        <v>0</v>
      </c>
      <c r="H14" s="36" t="e">
        <f t="shared" ref="H14:I18" si="7">F14/$G$13</f>
        <v>#DIV/0!</v>
      </c>
      <c r="I14" s="36" t="e">
        <f t="shared" si="7"/>
        <v>#DIV/0!</v>
      </c>
      <c r="J14" s="35">
        <f>$J$13+(C14-$C$13)</f>
        <v>0</v>
      </c>
      <c r="K14" s="35" t="e">
        <f t="shared" si="1"/>
        <v>#DIV/0!</v>
      </c>
      <c r="M14"/>
      <c r="N14"/>
      <c r="O14"/>
      <c r="P14"/>
      <c r="Q14" s="15">
        <v>58</v>
      </c>
      <c r="R14" s="16">
        <v>0.26019369834799999</v>
      </c>
      <c r="S14" s="16">
        <v>2.0256561363184E-3</v>
      </c>
      <c r="T14" s="16">
        <f t="shared" si="2"/>
        <v>0.2581680422116816</v>
      </c>
      <c r="U14" s="16">
        <f>U16+(2*(U12-U16)/4)</f>
        <v>0.80674207452606206</v>
      </c>
      <c r="V14" s="16">
        <f t="shared" si="4"/>
        <v>0.32001311244780178</v>
      </c>
      <c r="W14" s="16">
        <f t="shared" si="5"/>
        <v>1.4555552610062299</v>
      </c>
      <c r="X14" s="16">
        <v>-21.630649999999999</v>
      </c>
      <c r="Y14" s="16">
        <f>X14/$O$4</f>
        <v>-1.6965215686274508</v>
      </c>
      <c r="Z14" s="17">
        <f>Y14/0.55</f>
        <v>-3.0845846702317288</v>
      </c>
      <c r="AA14" s="17">
        <v>2.0562039699999999</v>
      </c>
      <c r="AB14" s="17">
        <f>AA14/U14</f>
        <v>2.5487749243870303</v>
      </c>
      <c r="AC14" s="17">
        <f>AB14/$O$2</f>
        <v>199.12304096773673</v>
      </c>
      <c r="AD14" s="17">
        <f>AB14/$F$4</f>
        <v>9.9274630472808667</v>
      </c>
      <c r="AE14" s="17" t="e">
        <f>AB14/$L$4</f>
        <v>#DIV/0!</v>
      </c>
    </row>
    <row r="15" spans="1:31" x14ac:dyDescent="0.3">
      <c r="B15" s="35"/>
      <c r="C15" s="35"/>
      <c r="D15" s="53"/>
      <c r="E15" s="53"/>
      <c r="F15" s="53"/>
      <c r="G15" s="1">
        <f t="shared" si="3"/>
        <v>0</v>
      </c>
      <c r="H15" s="36" t="e">
        <f t="shared" si="7"/>
        <v>#DIV/0!</v>
      </c>
      <c r="I15" s="36" t="e">
        <f t="shared" si="7"/>
        <v>#DIV/0!</v>
      </c>
      <c r="J15" s="35">
        <f>$J$13+(C15-$C$13)</f>
        <v>0</v>
      </c>
      <c r="K15" s="35" t="e">
        <f t="shared" si="1"/>
        <v>#DIV/0!</v>
      </c>
      <c r="M15"/>
      <c r="N15"/>
      <c r="O15"/>
      <c r="P15"/>
      <c r="Q15" s="15">
        <v>61</v>
      </c>
      <c r="R15" s="16">
        <v>0.25915822365454499</v>
      </c>
      <c r="S15" s="16">
        <v>2.0176053646766101E-3</v>
      </c>
      <c r="T15" s="16">
        <f t="shared" si="2"/>
        <v>0.25714061828986839</v>
      </c>
      <c r="U15" s="16">
        <f>U16+(1*(U12-U16)/4)</f>
        <v>0.78329688251113172</v>
      </c>
      <c r="V15" s="16">
        <f t="shared" si="4"/>
        <v>0.32827989493015003</v>
      </c>
      <c r="W15" s="16">
        <f t="shared" si="5"/>
        <v>1.4931560913026409</v>
      </c>
      <c r="X15" s="16">
        <v>-70.419318181817999</v>
      </c>
      <c r="Y15" s="16">
        <f>X15/$O$4</f>
        <v>-5.523083778966118</v>
      </c>
      <c r="Z15" s="17">
        <f>Y15/0.55</f>
        <v>-10.041970507211122</v>
      </c>
      <c r="AA15" s="17">
        <v>11.019471977272699</v>
      </c>
      <c r="AB15" s="17">
        <f>AA15/U15</f>
        <v>14.068065663616499</v>
      </c>
      <c r="AC15" s="17">
        <f t="shared" ref="AC15" si="8">AB15/$O$2</f>
        <v>1099.067629970039</v>
      </c>
      <c r="AD15" s="17">
        <f>AB15/$F$4</f>
        <v>54.795031403512915</v>
      </c>
      <c r="AE15" s="17" t="e">
        <f>AB15/$L$4</f>
        <v>#DIV/0!</v>
      </c>
    </row>
    <row r="16" spans="1:31" ht="15" thickBot="1" x14ac:dyDescent="0.35">
      <c r="A16" s="28"/>
      <c r="B16" s="35"/>
      <c r="C16" s="35"/>
      <c r="D16" s="53"/>
      <c r="E16" s="53"/>
      <c r="F16" s="53"/>
      <c r="G16" s="1">
        <f t="shared" si="3"/>
        <v>0</v>
      </c>
      <c r="H16" s="36" t="e">
        <f t="shared" si="7"/>
        <v>#DIV/0!</v>
      </c>
      <c r="I16" s="36" t="e">
        <f t="shared" si="7"/>
        <v>#DIV/0!</v>
      </c>
      <c r="J16" s="35">
        <f>$J$13+(C16-$C$13)</f>
        <v>0</v>
      </c>
      <c r="K16" s="35" t="e">
        <f t="shared" si="1"/>
        <v>#DIV/0!</v>
      </c>
      <c r="L16" s="28"/>
      <c r="M16"/>
      <c r="N16"/>
      <c r="O16"/>
      <c r="P16"/>
      <c r="Q16" s="24">
        <v>62</v>
      </c>
      <c r="R16" s="25">
        <v>0.16911610415432099</v>
      </c>
      <c r="S16" s="25">
        <v>2.0578611671641799E-3</v>
      </c>
      <c r="T16" s="25">
        <f t="shared" si="2"/>
        <v>0.1670582429871568</v>
      </c>
      <c r="U16" s="25">
        <f>T16/T8</f>
        <v>0.75985169049620138</v>
      </c>
      <c r="V16" s="25">
        <f t="shared" si="4"/>
        <v>0.21985638128680579</v>
      </c>
      <c r="W16" s="25">
        <f t="shared" si="5"/>
        <v>1</v>
      </c>
      <c r="X16" s="25"/>
      <c r="Y16" s="25"/>
      <c r="Z16" s="26"/>
      <c r="AA16" s="26"/>
      <c r="AB16" s="26"/>
      <c r="AC16" s="26"/>
      <c r="AD16" s="26"/>
      <c r="AE16" s="26"/>
    </row>
    <row r="17" spans="2:31" ht="15" thickBot="1" x14ac:dyDescent="0.35">
      <c r="B17" s="35"/>
      <c r="C17" s="35"/>
      <c r="D17" s="53"/>
      <c r="E17" s="53"/>
      <c r="F17" s="53"/>
      <c r="G17" s="1">
        <f t="shared" si="3"/>
        <v>0</v>
      </c>
      <c r="H17" s="36" t="e">
        <f t="shared" si="7"/>
        <v>#DIV/0!</v>
      </c>
      <c r="I17" s="36" t="e">
        <f t="shared" si="7"/>
        <v>#DIV/0!</v>
      </c>
      <c r="J17" s="35">
        <f>$J$13+(C17-$C$13)</f>
        <v>0</v>
      </c>
      <c r="K17" s="35" t="e">
        <f t="shared" si="1"/>
        <v>#DIV/0!</v>
      </c>
      <c r="Q17"/>
      <c r="R17"/>
      <c r="S17"/>
      <c r="T17"/>
      <c r="U17"/>
      <c r="V17"/>
      <c r="W17"/>
      <c r="X17"/>
      <c r="Y17"/>
      <c r="Z17"/>
    </row>
    <row r="18" spans="2:31" ht="15" thickBot="1" x14ac:dyDescent="0.35">
      <c r="B18" s="35"/>
      <c r="C18" s="35"/>
      <c r="D18" s="53"/>
      <c r="E18" s="53"/>
      <c r="F18" s="53"/>
      <c r="G18" s="1">
        <f t="shared" si="3"/>
        <v>0</v>
      </c>
      <c r="H18" s="36" t="e">
        <f t="shared" si="7"/>
        <v>#DIV/0!</v>
      </c>
      <c r="I18" s="36" t="e">
        <f t="shared" si="7"/>
        <v>#DIV/0!</v>
      </c>
      <c r="J18" s="35">
        <f>$J$13+(C18-$C$13)</f>
        <v>0</v>
      </c>
      <c r="K18" s="35" t="e">
        <f t="shared" si="1"/>
        <v>#DIV/0!</v>
      </c>
      <c r="Q18" s="113" t="s">
        <v>61</v>
      </c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5"/>
    </row>
    <row r="19" spans="2:31" ht="29.4" thickBot="1" x14ac:dyDescent="0.35">
      <c r="B19" s="35"/>
      <c r="C19" s="35"/>
      <c r="D19" s="53"/>
      <c r="E19" s="53"/>
      <c r="F19" s="53"/>
      <c r="G19" s="54"/>
      <c r="H19" s="36"/>
      <c r="I19" s="36"/>
      <c r="J19" s="35"/>
      <c r="K19" s="35"/>
      <c r="Q19" s="62" t="s">
        <v>18</v>
      </c>
      <c r="R19" s="63" t="s">
        <v>20</v>
      </c>
      <c r="S19" s="63" t="s">
        <v>21</v>
      </c>
      <c r="T19" s="63" t="s">
        <v>24</v>
      </c>
      <c r="U19" s="63" t="s">
        <v>25</v>
      </c>
      <c r="V19" s="63" t="s">
        <v>26</v>
      </c>
      <c r="W19" s="63" t="s">
        <v>27</v>
      </c>
      <c r="X19" s="63" t="s">
        <v>28</v>
      </c>
      <c r="Y19" s="63" t="s">
        <v>29</v>
      </c>
      <c r="Z19" s="63" t="s">
        <v>31</v>
      </c>
      <c r="AA19" s="68" t="s">
        <v>49</v>
      </c>
      <c r="AB19" s="68" t="s">
        <v>51</v>
      </c>
      <c r="AC19" s="68" t="s">
        <v>52</v>
      </c>
      <c r="AD19" s="68" t="s">
        <v>54</v>
      </c>
      <c r="AE19" s="68" t="s">
        <v>55</v>
      </c>
    </row>
    <row r="20" spans="2:31" x14ac:dyDescent="0.3">
      <c r="B20" s="35"/>
      <c r="C20" s="35"/>
      <c r="D20" s="53"/>
      <c r="E20" s="53"/>
      <c r="F20" s="53"/>
      <c r="G20" s="54"/>
      <c r="H20" s="36"/>
      <c r="I20" s="36"/>
      <c r="J20" s="35"/>
      <c r="K20" s="35"/>
      <c r="Q20" s="18">
        <v>47</v>
      </c>
      <c r="R20" s="19">
        <v>0.22221655833456699</v>
      </c>
      <c r="S20" s="19">
        <v>2.3601770477611902E-3</v>
      </c>
      <c r="T20" s="19">
        <f t="shared" ref="T20:T28" si="9">R20-S20</f>
        <v>0.21985638128680579</v>
      </c>
      <c r="U20" s="19">
        <f>T20/T20</f>
        <v>1</v>
      </c>
      <c r="V20" s="19">
        <f>T20/U20</f>
        <v>0.21985638128680579</v>
      </c>
      <c r="W20" s="19">
        <f>V20/V20</f>
        <v>1</v>
      </c>
      <c r="X20" s="19"/>
      <c r="Y20" s="19"/>
      <c r="Z20" s="20"/>
      <c r="AA20" s="20"/>
      <c r="AB20" s="20"/>
      <c r="AC20" s="20"/>
      <c r="AD20" s="20"/>
      <c r="AE20" s="20"/>
    </row>
    <row r="21" spans="2:31" ht="15" thickBot="1" x14ac:dyDescent="0.35">
      <c r="H21" s="27"/>
      <c r="I21" s="27"/>
      <c r="Q21" s="15">
        <v>49</v>
      </c>
      <c r="R21" s="16">
        <v>0.23436623010032501</v>
      </c>
      <c r="S21" s="16">
        <v>2.4769623383084498E-4</v>
      </c>
      <c r="T21" s="16">
        <f t="shared" si="9"/>
        <v>0.23411853386649417</v>
      </c>
      <c r="U21" s="16">
        <f>U24+(3*(U20-U24)/4)</f>
        <v>0.96340811463898068</v>
      </c>
      <c r="V21" s="16">
        <f t="shared" ref="V21:V28" si="10">T21/U21</f>
        <v>0.24301075557602683</v>
      </c>
      <c r="W21" s="16">
        <f t="shared" ref="W21:W28" si="11">V21/$V$8</f>
        <v>1.105315907383265</v>
      </c>
      <c r="X21" s="16">
        <v>-1.6966571661237799</v>
      </c>
      <c r="Y21" s="16">
        <f>X21/$O$4</f>
        <v>-0.13307115028421804</v>
      </c>
      <c r="Z21" s="17">
        <f>Y21/0.55</f>
        <v>-0.24194754597130549</v>
      </c>
      <c r="AA21" s="17">
        <v>3.3598298045604898E-3</v>
      </c>
      <c r="AB21" s="17">
        <f>AA21/U21</f>
        <v>3.4874418779620967E-3</v>
      </c>
      <c r="AC21" s="17">
        <f>AB21/$O$2</f>
        <v>0.27245639671578881</v>
      </c>
      <c r="AD21" s="17">
        <f>AB21/$F$4</f>
        <v>1.3583565202931686E-2</v>
      </c>
      <c r="AE21" s="17" t="e">
        <f>AB21/$L$4</f>
        <v>#DIV/0!</v>
      </c>
    </row>
    <row r="22" spans="2:31" ht="15" thickBot="1" x14ac:dyDescent="0.35">
      <c r="B22" s="110" t="s">
        <v>42</v>
      </c>
      <c r="C22" s="111"/>
      <c r="D22" s="111"/>
      <c r="E22" s="111"/>
      <c r="F22" s="111"/>
      <c r="G22" s="111"/>
      <c r="H22" s="111"/>
      <c r="I22" s="111"/>
      <c r="J22" s="112"/>
      <c r="Q22" s="15">
        <v>51</v>
      </c>
      <c r="R22" s="16">
        <v>0.27045329315135103</v>
      </c>
      <c r="S22" s="72">
        <v>-7.83043626865671E-5</v>
      </c>
      <c r="T22" s="16">
        <f t="shared" si="9"/>
        <v>0.2705315975140376</v>
      </c>
      <c r="U22" s="16">
        <f>U24+(2*(U20-U24)/4)</f>
        <v>0.92681622927796137</v>
      </c>
      <c r="V22" s="16">
        <f t="shared" si="10"/>
        <v>0.29189346168959079</v>
      </c>
      <c r="W22" s="16">
        <f t="shared" si="11"/>
        <v>1.3276551718952001</v>
      </c>
      <c r="X22" s="16">
        <v>-13.6168243243243</v>
      </c>
      <c r="Y22" s="16">
        <f>X22/$O$4</f>
        <v>-1.0679862215156313</v>
      </c>
      <c r="Z22" s="17">
        <f>Y22/0.55</f>
        <v>-1.9417931300284204</v>
      </c>
      <c r="AA22" s="17">
        <v>0.79971410810810595</v>
      </c>
      <c r="AB22" s="17">
        <f>AA22/U22</f>
        <v>0.8628615715233271</v>
      </c>
      <c r="AC22" s="17">
        <f t="shared" ref="AC22:AC23" si="12">AB22/$O$2</f>
        <v>67.411060275259928</v>
      </c>
      <c r="AD22" s="17">
        <f>AB22/$F$4</f>
        <v>3.3608406471107366</v>
      </c>
      <c r="AE22" s="17" t="e">
        <f>AB22/$L$4</f>
        <v>#DIV/0!</v>
      </c>
    </row>
    <row r="23" spans="2:31" ht="29.4" thickBot="1" x14ac:dyDescent="0.35">
      <c r="B23" s="11" t="s">
        <v>18</v>
      </c>
      <c r="C23" s="12" t="s">
        <v>19</v>
      </c>
      <c r="D23" s="12" t="s">
        <v>30</v>
      </c>
      <c r="E23" s="12" t="s">
        <v>20</v>
      </c>
      <c r="F23" s="12" t="s">
        <v>21</v>
      </c>
      <c r="G23" s="13" t="s">
        <v>24</v>
      </c>
      <c r="H23" s="12" t="s">
        <v>37</v>
      </c>
      <c r="I23" s="13" t="s">
        <v>38</v>
      </c>
      <c r="J23" s="57" t="s">
        <v>50</v>
      </c>
      <c r="Q23" s="15">
        <v>53</v>
      </c>
      <c r="R23" s="16">
        <v>0.28014651063333301</v>
      </c>
      <c r="S23" s="72">
        <v>-6.9774326368159101E-5</v>
      </c>
      <c r="T23" s="16">
        <f t="shared" si="9"/>
        <v>0.28021628495970119</v>
      </c>
      <c r="U23" s="16">
        <f>U24+(1*(U20-U24)/4)</f>
        <v>0.89022434391694194</v>
      </c>
      <c r="V23" s="16">
        <f t="shared" si="10"/>
        <v>0.31477041363165126</v>
      </c>
      <c r="W23" s="16">
        <f t="shared" si="11"/>
        <v>1.4317092448684887</v>
      </c>
      <c r="X23" s="16">
        <v>-43.439895833332997</v>
      </c>
      <c r="Y23" s="16">
        <f>X23/$O$4</f>
        <v>-3.4070506535947449</v>
      </c>
      <c r="Z23" s="17">
        <f>Y23/0.55</f>
        <v>-6.1946375519904446</v>
      </c>
      <c r="AA23" s="17">
        <v>3.76149070833333</v>
      </c>
      <c r="AB23" s="17">
        <f>AA23/U23</f>
        <v>4.2253289679576298</v>
      </c>
      <c r="AC23" s="17">
        <f t="shared" si="12"/>
        <v>330.10382562168979</v>
      </c>
      <c r="AD23" s="17">
        <f>AB23/$F$4</f>
        <v>16.457630993875537</v>
      </c>
      <c r="AE23" s="17" t="e">
        <f>AB23/$L$4</f>
        <v>#DIV/0!</v>
      </c>
    </row>
    <row r="24" spans="2:31" x14ac:dyDescent="0.3">
      <c r="B24" s="1">
        <v>17</v>
      </c>
      <c r="E24" s="1">
        <v>5.3642196899999897E-2</v>
      </c>
      <c r="F24" s="1">
        <v>6.4841630696517404E-3</v>
      </c>
      <c r="G24" s="1">
        <f>E24-F24</f>
        <v>4.7158033830348153E-2</v>
      </c>
      <c r="Q24" s="21">
        <v>55</v>
      </c>
      <c r="R24" s="22">
        <v>0.18967378233333301</v>
      </c>
      <c r="S24" s="22">
        <v>1.99723904626865E-3</v>
      </c>
      <c r="T24" s="22">
        <f t="shared" si="9"/>
        <v>0.18767654328706437</v>
      </c>
      <c r="U24" s="22">
        <f>T24/T20</f>
        <v>0.85363245855592262</v>
      </c>
      <c r="V24" s="22">
        <f t="shared" si="10"/>
        <v>0.21985638128680579</v>
      </c>
      <c r="W24" s="22">
        <f t="shared" si="11"/>
        <v>1</v>
      </c>
      <c r="X24" s="22"/>
      <c r="Y24" s="22"/>
      <c r="Z24" s="23"/>
      <c r="AA24" s="23"/>
      <c r="AB24" s="23"/>
      <c r="AC24" s="23"/>
      <c r="AD24" s="23"/>
      <c r="AE24" s="23"/>
    </row>
    <row r="25" spans="2:31" ht="15" thickBot="1" x14ac:dyDescent="0.35">
      <c r="Q25" s="15">
        <v>57</v>
      </c>
      <c r="R25" s="16">
        <v>0.243093921042105</v>
      </c>
      <c r="S25" s="72">
        <v>8.2053417910447806E-6</v>
      </c>
      <c r="T25" s="16">
        <f t="shared" si="9"/>
        <v>0.24308571570031395</v>
      </c>
      <c r="U25" s="16">
        <f>U28+(3*(U24-U28)/4)</f>
        <v>0.83018726654099229</v>
      </c>
      <c r="V25" s="16">
        <f t="shared" si="10"/>
        <v>0.29280829217381288</v>
      </c>
      <c r="W25" s="16">
        <f t="shared" si="11"/>
        <v>1.3318162086541407</v>
      </c>
      <c r="X25" s="16">
        <v>-7.2275164473684299</v>
      </c>
      <c r="Y25" s="16">
        <f>X25/$O$4</f>
        <v>-0.56686403508771999</v>
      </c>
      <c r="Z25" s="17">
        <f>Y25/0.55</f>
        <v>-1.0306618819776727</v>
      </c>
      <c r="AA25" s="17">
        <v>0.453006618421052</v>
      </c>
      <c r="AB25" s="17">
        <f>AA25/U25</f>
        <v>0.54566799164304436</v>
      </c>
      <c r="AC25" s="17">
        <f>AB25/$O$2</f>
        <v>42.630311847112836</v>
      </c>
      <c r="AD25" s="17">
        <f>AB25/$F$4</f>
        <v>2.1253735554633475</v>
      </c>
      <c r="AE25" s="17" t="e">
        <f>AB25/$L$4</f>
        <v>#DIV/0!</v>
      </c>
    </row>
    <row r="26" spans="2:31" ht="15" thickBot="1" x14ac:dyDescent="0.35">
      <c r="B26" s="110" t="s">
        <v>36</v>
      </c>
      <c r="C26" s="111"/>
      <c r="D26" s="111"/>
      <c r="E26" s="111"/>
      <c r="F26" s="111"/>
      <c r="G26" s="112"/>
      <c r="H26"/>
      <c r="I26"/>
      <c r="Q26" s="15">
        <v>59</v>
      </c>
      <c r="R26" s="16">
        <v>0.25358388673999999</v>
      </c>
      <c r="S26" s="72">
        <v>-6.5671898507462594E-5</v>
      </c>
      <c r="T26" s="16">
        <f t="shared" si="9"/>
        <v>0.25364955863850747</v>
      </c>
      <c r="U26" s="16">
        <f>U28+(2*(U24-U28)/4)</f>
        <v>0.80674207452606206</v>
      </c>
      <c r="V26" s="16">
        <f t="shared" si="10"/>
        <v>0.31441221010757292</v>
      </c>
      <c r="W26" s="16">
        <f t="shared" si="11"/>
        <v>1.4300799834298086</v>
      </c>
      <c r="X26" s="16">
        <v>-21.630649999999999</v>
      </c>
      <c r="Y26" s="16">
        <f>X26/$O$4</f>
        <v>-1.6965215686274508</v>
      </c>
      <c r="Z26" s="17">
        <f>Y26/0.55</f>
        <v>-3.0845846702317288</v>
      </c>
      <c r="AA26" s="17">
        <v>1.85947525</v>
      </c>
      <c r="AB26" s="17">
        <f>AA26/U26</f>
        <v>2.3049191417125341</v>
      </c>
      <c r="AC26" s="17">
        <f>AB26/$O$2</f>
        <v>180.07180794629173</v>
      </c>
      <c r="AD26" s="17">
        <f>AB26/$F$4</f>
        <v>8.9776462359949409</v>
      </c>
      <c r="AE26" s="17" t="e">
        <f>AB26/$L$4</f>
        <v>#DIV/0!</v>
      </c>
    </row>
    <row r="27" spans="2:31" ht="15" thickBot="1" x14ac:dyDescent="0.35">
      <c r="B27" s="11" t="s">
        <v>18</v>
      </c>
      <c r="C27" s="12" t="s">
        <v>19</v>
      </c>
      <c r="D27" s="12" t="s">
        <v>30</v>
      </c>
      <c r="E27" s="12" t="s">
        <v>20</v>
      </c>
      <c r="F27" s="12" t="s">
        <v>21</v>
      </c>
      <c r="G27" s="13" t="s">
        <v>24</v>
      </c>
      <c r="H27"/>
      <c r="I27"/>
      <c r="Q27" s="15">
        <v>60</v>
      </c>
      <c r="R27" s="16">
        <v>0.25025164882727202</v>
      </c>
      <c r="S27" s="72">
        <v>1.6896267164179101E-5</v>
      </c>
      <c r="T27" s="16">
        <f t="shared" si="9"/>
        <v>0.25023475256010785</v>
      </c>
      <c r="U27" s="16">
        <f>U28+(1*(U24-U28)/4)</f>
        <v>0.78329688251113172</v>
      </c>
      <c r="V27" s="16">
        <f t="shared" si="10"/>
        <v>0.31946348587255058</v>
      </c>
      <c r="W27" s="16">
        <f t="shared" si="11"/>
        <v>1.4530553264033119</v>
      </c>
      <c r="X27" s="16">
        <v>-70.419318181817999</v>
      </c>
      <c r="Y27" s="16">
        <f>X27/$O$4</f>
        <v>-5.523083778966118</v>
      </c>
      <c r="Z27" s="17">
        <f>Y27/0.55</f>
        <v>-10.041970507211122</v>
      </c>
      <c r="AA27" s="17">
        <v>8.2501654772727306</v>
      </c>
      <c r="AB27" s="17">
        <f>AA27/U27</f>
        <v>10.532616255057652</v>
      </c>
      <c r="AC27" s="17">
        <f t="shared" ref="AC27" si="13">AB27/$O$2</f>
        <v>822.860644926379</v>
      </c>
      <c r="AD27" s="17">
        <f>AB27/$F$4</f>
        <v>41.024477156774203</v>
      </c>
      <c r="AE27" s="17" t="e">
        <f>AB27/$L$4</f>
        <v>#DIV/0!</v>
      </c>
    </row>
    <row r="28" spans="2:31" ht="15" thickBot="1" x14ac:dyDescent="0.35">
      <c r="B28" s="1">
        <v>18</v>
      </c>
      <c r="E28" s="1">
        <v>0.26327448211864402</v>
      </c>
      <c r="F28" s="1">
        <v>6.5346773721393003E-3</v>
      </c>
      <c r="G28" s="1">
        <f>E28-F28</f>
        <v>0.25673980474650471</v>
      </c>
      <c r="Q28" s="24">
        <v>62</v>
      </c>
      <c r="R28" s="25">
        <v>0.16911610415432099</v>
      </c>
      <c r="S28" s="25">
        <v>2.0578611671641799E-3</v>
      </c>
      <c r="T28" s="25">
        <f t="shared" si="9"/>
        <v>0.1670582429871568</v>
      </c>
      <c r="U28" s="25">
        <f>T28/T20</f>
        <v>0.75985169049620138</v>
      </c>
      <c r="V28" s="25">
        <f t="shared" si="10"/>
        <v>0.21985638128680579</v>
      </c>
      <c r="W28" s="25">
        <f t="shared" si="11"/>
        <v>1</v>
      </c>
      <c r="X28" s="25"/>
      <c r="Y28" s="25"/>
      <c r="Z28" s="26"/>
      <c r="AA28" s="26"/>
      <c r="AB28" s="26"/>
      <c r="AC28" s="26"/>
      <c r="AD28" s="26"/>
      <c r="AE28" s="26"/>
    </row>
    <row r="29" spans="2:31" x14ac:dyDescent="0.3">
      <c r="Q29"/>
      <c r="R29"/>
      <c r="S29"/>
      <c r="T29"/>
      <c r="U29"/>
      <c r="V29"/>
      <c r="W29"/>
      <c r="X29"/>
      <c r="Y29"/>
      <c r="Z29"/>
    </row>
    <row r="30" spans="2:31" x14ac:dyDescent="0.3">
      <c r="Q30"/>
      <c r="R30"/>
      <c r="S30"/>
      <c r="T30"/>
      <c r="U30"/>
      <c r="V30"/>
      <c r="W30"/>
      <c r="X30"/>
      <c r="Y30"/>
      <c r="Z30"/>
    </row>
    <row r="31" spans="2:31" x14ac:dyDescent="0.3">
      <c r="Q31"/>
      <c r="R31"/>
      <c r="S31"/>
      <c r="T31"/>
      <c r="U31"/>
      <c r="V31"/>
      <c r="W31"/>
      <c r="X31"/>
      <c r="Y31"/>
      <c r="Z31"/>
    </row>
    <row r="32" spans="2:31" x14ac:dyDescent="0.3">
      <c r="Q32"/>
      <c r="R32"/>
      <c r="S32"/>
      <c r="T32"/>
      <c r="U32"/>
      <c r="V32"/>
      <c r="W32"/>
      <c r="X32"/>
      <c r="Y32"/>
      <c r="Z32"/>
    </row>
    <row r="33" spans="15:26" x14ac:dyDescent="0.3">
      <c r="Q33"/>
      <c r="R33"/>
      <c r="S33"/>
      <c r="T33"/>
      <c r="U33"/>
      <c r="V33"/>
      <c r="W33"/>
      <c r="X33"/>
      <c r="Y33"/>
      <c r="Z33"/>
    </row>
    <row r="34" spans="15:26" x14ac:dyDescent="0.3">
      <c r="Q34"/>
      <c r="R34"/>
      <c r="S34"/>
      <c r="T34"/>
      <c r="U34"/>
      <c r="V34"/>
      <c r="W34"/>
      <c r="X34"/>
      <c r="Y34"/>
      <c r="Z34"/>
    </row>
    <row r="35" spans="15:26" x14ac:dyDescent="0.3">
      <c r="O35" s="101"/>
      <c r="Q35"/>
      <c r="R35"/>
      <c r="S35"/>
      <c r="T35"/>
      <c r="U35"/>
      <c r="V35"/>
      <c r="W35"/>
      <c r="X35"/>
      <c r="Y35"/>
      <c r="Z35"/>
    </row>
    <row r="37" spans="15:26" x14ac:dyDescent="0.3">
      <c r="Q37"/>
      <c r="R37"/>
      <c r="S37"/>
      <c r="T37"/>
      <c r="U37"/>
      <c r="V37"/>
      <c r="W37"/>
      <c r="X37"/>
      <c r="Y37"/>
      <c r="Z37"/>
    </row>
    <row r="38" spans="15:26" x14ac:dyDescent="0.3">
      <c r="Q38"/>
      <c r="R38"/>
      <c r="S38"/>
      <c r="T38"/>
      <c r="U38"/>
      <c r="V38"/>
      <c r="W38"/>
      <c r="X38"/>
      <c r="Y38"/>
      <c r="Z38"/>
    </row>
    <row r="39" spans="15:26" x14ac:dyDescent="0.3">
      <c r="Q39"/>
      <c r="R39"/>
      <c r="S39"/>
      <c r="T39"/>
      <c r="U39"/>
      <c r="V39"/>
      <c r="W39"/>
      <c r="X39"/>
      <c r="Y39"/>
      <c r="Z39"/>
    </row>
    <row r="40" spans="15:26" x14ac:dyDescent="0.3">
      <c r="Q40"/>
      <c r="R40"/>
      <c r="S40"/>
      <c r="T40"/>
      <c r="U40"/>
      <c r="V40"/>
      <c r="W40"/>
      <c r="X40"/>
      <c r="Y40"/>
      <c r="Z40"/>
    </row>
    <row r="41" spans="15:26" x14ac:dyDescent="0.3">
      <c r="Q41"/>
      <c r="R41"/>
      <c r="S41"/>
      <c r="T41"/>
      <c r="U41"/>
      <c r="V41"/>
      <c r="W41"/>
      <c r="X41"/>
      <c r="Y41"/>
      <c r="Z41"/>
    </row>
    <row r="42" spans="15:26" x14ac:dyDescent="0.3">
      <c r="Q42"/>
      <c r="R42"/>
      <c r="S42"/>
      <c r="T42"/>
      <c r="U42"/>
      <c r="V42"/>
      <c r="W42"/>
      <c r="X42"/>
      <c r="Y42"/>
      <c r="Z42"/>
    </row>
    <row r="43" spans="15:26" x14ac:dyDescent="0.3">
      <c r="Q43"/>
      <c r="R43"/>
      <c r="S43"/>
      <c r="T43"/>
      <c r="U43"/>
      <c r="V43"/>
      <c r="W43"/>
      <c r="X43"/>
      <c r="Y43"/>
      <c r="Z43"/>
    </row>
    <row r="44" spans="15:26" x14ac:dyDescent="0.3">
      <c r="Q44"/>
      <c r="R44"/>
      <c r="S44"/>
      <c r="T44"/>
      <c r="U44"/>
      <c r="V44"/>
      <c r="W44"/>
      <c r="X44"/>
      <c r="Y44"/>
      <c r="Z44"/>
    </row>
    <row r="45" spans="15:26" x14ac:dyDescent="0.3">
      <c r="Q45"/>
      <c r="R45"/>
      <c r="S45"/>
      <c r="T45"/>
      <c r="U45"/>
      <c r="V45"/>
      <c r="W45"/>
      <c r="X45"/>
      <c r="Y45"/>
      <c r="Z45"/>
    </row>
    <row r="46" spans="15:26" x14ac:dyDescent="0.3">
      <c r="Q46"/>
      <c r="R46"/>
      <c r="S46"/>
      <c r="T46"/>
      <c r="U46"/>
      <c r="V46"/>
      <c r="W46"/>
      <c r="X46"/>
      <c r="Y46"/>
      <c r="Z46"/>
    </row>
    <row r="47" spans="15:26" x14ac:dyDescent="0.3">
      <c r="Q47"/>
      <c r="R47"/>
      <c r="S47"/>
      <c r="T47"/>
      <c r="U47"/>
      <c r="V47"/>
      <c r="W47"/>
      <c r="X47"/>
      <c r="Y47"/>
      <c r="Z47"/>
    </row>
    <row r="50" spans="2:11" x14ac:dyDescent="0.3">
      <c r="B50"/>
      <c r="C50"/>
      <c r="D50"/>
      <c r="E50"/>
      <c r="F50"/>
      <c r="G50"/>
      <c r="H50"/>
      <c r="I50"/>
      <c r="J50"/>
      <c r="K50"/>
    </row>
    <row r="51" spans="2:11" x14ac:dyDescent="0.3">
      <c r="B51"/>
      <c r="C51"/>
      <c r="D51"/>
      <c r="E51"/>
      <c r="F51"/>
      <c r="G51"/>
      <c r="H51"/>
      <c r="I51"/>
      <c r="J51"/>
      <c r="K51"/>
    </row>
    <row r="52" spans="2:11" x14ac:dyDescent="0.3">
      <c r="B52"/>
      <c r="C52"/>
      <c r="D52"/>
      <c r="E52"/>
      <c r="F52"/>
      <c r="G52"/>
      <c r="H52"/>
      <c r="I52"/>
      <c r="J52"/>
      <c r="K52"/>
    </row>
    <row r="53" spans="2:11" x14ac:dyDescent="0.3">
      <c r="B53"/>
      <c r="C53"/>
      <c r="D53"/>
      <c r="E53"/>
      <c r="F53"/>
      <c r="G53"/>
      <c r="H53"/>
      <c r="I53"/>
      <c r="J53"/>
      <c r="K53"/>
    </row>
    <row r="54" spans="2:11" x14ac:dyDescent="0.3">
      <c r="B54"/>
      <c r="C54"/>
      <c r="D54"/>
      <c r="E54"/>
      <c r="F54"/>
      <c r="G54"/>
      <c r="H54"/>
      <c r="I54"/>
      <c r="J54"/>
      <c r="K54"/>
    </row>
    <row r="55" spans="2:11" x14ac:dyDescent="0.3">
      <c r="B55"/>
      <c r="C55"/>
      <c r="D55"/>
      <c r="E55"/>
      <c r="F55"/>
      <c r="G55"/>
      <c r="H55"/>
      <c r="I55"/>
      <c r="J55"/>
      <c r="K55"/>
    </row>
    <row r="56" spans="2:11" x14ac:dyDescent="0.3">
      <c r="B56"/>
      <c r="C56"/>
      <c r="D56"/>
      <c r="E56"/>
      <c r="F56"/>
      <c r="G56"/>
      <c r="H56"/>
      <c r="I56"/>
      <c r="J56"/>
      <c r="K56"/>
    </row>
    <row r="57" spans="2:11" x14ac:dyDescent="0.3">
      <c r="B57"/>
      <c r="C57"/>
      <c r="D57"/>
      <c r="E57"/>
      <c r="F57"/>
      <c r="G57"/>
      <c r="H57"/>
      <c r="I57"/>
      <c r="J57"/>
      <c r="K57"/>
    </row>
    <row r="58" spans="2:11" x14ac:dyDescent="0.3">
      <c r="B58"/>
      <c r="C58"/>
      <c r="D58"/>
      <c r="E58"/>
      <c r="F58"/>
      <c r="G58"/>
      <c r="H58"/>
      <c r="I58"/>
      <c r="J58"/>
      <c r="K58"/>
    </row>
    <row r="59" spans="2:11" x14ac:dyDescent="0.3">
      <c r="B59"/>
      <c r="C59"/>
      <c r="D59"/>
      <c r="E59"/>
      <c r="F59"/>
      <c r="G59"/>
      <c r="H59"/>
      <c r="I59"/>
      <c r="J59"/>
      <c r="K59"/>
    </row>
    <row r="60" spans="2:11" x14ac:dyDescent="0.3">
      <c r="B60"/>
      <c r="C60"/>
      <c r="D60"/>
      <c r="E60"/>
      <c r="F60"/>
      <c r="G60"/>
      <c r="H60"/>
      <c r="I60"/>
      <c r="J60"/>
      <c r="K60"/>
    </row>
    <row r="61" spans="2:11" x14ac:dyDescent="0.3">
      <c r="B61"/>
      <c r="C61"/>
      <c r="D61"/>
      <c r="E61"/>
      <c r="F61"/>
      <c r="G61"/>
      <c r="H61"/>
      <c r="I61"/>
      <c r="J61"/>
      <c r="K61"/>
    </row>
    <row r="62" spans="2:11" x14ac:dyDescent="0.3">
      <c r="B62"/>
      <c r="C62"/>
      <c r="D62"/>
      <c r="E62"/>
      <c r="F62"/>
      <c r="G62"/>
      <c r="H62"/>
      <c r="I62"/>
      <c r="J62"/>
      <c r="K62"/>
    </row>
    <row r="63" spans="2:11" x14ac:dyDescent="0.3">
      <c r="B63"/>
      <c r="C63"/>
      <c r="D63"/>
      <c r="E63"/>
      <c r="F63"/>
      <c r="G63"/>
      <c r="H63"/>
      <c r="I63"/>
      <c r="J63"/>
      <c r="K63"/>
    </row>
  </sheetData>
  <mergeCells count="5">
    <mergeCell ref="B26:G26"/>
    <mergeCell ref="B6:K6"/>
    <mergeCell ref="B22:J22"/>
    <mergeCell ref="Q6:AE6"/>
    <mergeCell ref="Q18:AE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opLeftCell="K1" zoomScale="70" zoomScaleNormal="70" workbookViewId="0">
      <selection activeCell="Z21" sqref="Z21:Z27"/>
    </sheetView>
  </sheetViews>
  <sheetFormatPr defaultColWidth="8.77734375" defaultRowHeight="14.4" x14ac:dyDescent="0.3"/>
  <cols>
    <col min="1" max="1" width="8.77734375" style="1"/>
    <col min="2" max="2" width="8.109375" style="1" bestFit="1" customWidth="1"/>
    <col min="3" max="3" width="16.44140625" style="1" bestFit="1" customWidth="1"/>
    <col min="4" max="4" width="6.44140625" style="1" bestFit="1" customWidth="1"/>
    <col min="5" max="5" width="12.88671875" style="1" bestFit="1" customWidth="1"/>
    <col min="6" max="6" width="14.88671875" style="1" bestFit="1" customWidth="1"/>
    <col min="7" max="7" width="12.109375" style="1" bestFit="1" customWidth="1"/>
    <col min="8" max="8" width="18.44140625" style="1" bestFit="1" customWidth="1"/>
    <col min="9" max="9" width="15.88671875" style="1" bestFit="1" customWidth="1"/>
    <col min="10" max="10" width="14.21875" style="1" bestFit="1" customWidth="1"/>
    <col min="11" max="11" width="10.109375" style="1" customWidth="1"/>
    <col min="12" max="12" width="6.5546875" style="1" bestFit="1" customWidth="1"/>
    <col min="13" max="13" width="5.77734375" style="1" customWidth="1"/>
    <col min="14" max="14" width="22.6640625" style="1" bestFit="1" customWidth="1"/>
    <col min="15" max="15" width="9" style="1" bestFit="1" customWidth="1"/>
    <col min="16" max="16" width="7.44140625" style="1" customWidth="1"/>
    <col min="17" max="17" width="8.109375" style="1" bestFit="1" customWidth="1"/>
    <col min="18" max="18" width="12.88671875" style="1" bestFit="1" customWidth="1"/>
    <col min="19" max="19" width="14.88671875" style="1" bestFit="1" customWidth="1"/>
    <col min="20" max="20" width="12.109375" style="1" bestFit="1" customWidth="1"/>
    <col min="21" max="21" width="12.33203125" style="1" bestFit="1" customWidth="1"/>
    <col min="22" max="22" width="12.5546875" style="1" bestFit="1" customWidth="1"/>
    <col min="23" max="23" width="8.109375" style="1" bestFit="1" customWidth="1"/>
    <col min="24" max="24" width="10.6640625" style="1" bestFit="1" customWidth="1"/>
    <col min="25" max="25" width="13.77734375" style="1" bestFit="1" customWidth="1"/>
    <col min="26" max="26" width="11" style="1" bestFit="1" customWidth="1"/>
    <col min="27" max="27" width="7.109375" style="1" bestFit="1" customWidth="1"/>
    <col min="28" max="28" width="19" style="1" bestFit="1" customWidth="1"/>
    <col min="29" max="30" width="12.5546875" style="1" bestFit="1" customWidth="1"/>
    <col min="31" max="31" width="14.33203125" style="1" bestFit="1" customWidth="1"/>
    <col min="32" max="16384" width="8.77734375" style="1"/>
  </cols>
  <sheetData>
    <row r="1" spans="1:31" ht="15" thickBot="1" x14ac:dyDescent="0.35"/>
    <row r="2" spans="1:31" ht="16.2" thickBot="1" x14ac:dyDescent="0.35">
      <c r="B2" s="8" t="s">
        <v>1</v>
      </c>
      <c r="C2" s="2">
        <v>44894</v>
      </c>
      <c r="E2" s="8" t="s">
        <v>44</v>
      </c>
      <c r="F2" s="3">
        <v>8</v>
      </c>
      <c r="H2" s="8" t="s">
        <v>15</v>
      </c>
      <c r="I2" s="4">
        <v>21.09</v>
      </c>
      <c r="K2" s="8" t="s">
        <v>16</v>
      </c>
      <c r="L2" s="2"/>
      <c r="N2" s="8" t="s">
        <v>17</v>
      </c>
      <c r="O2" s="3">
        <v>8.6599999999999993E-3</v>
      </c>
    </row>
    <row r="3" spans="1:31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1" ht="16.2" thickBot="1" x14ac:dyDescent="0.35">
      <c r="B4" s="8" t="s">
        <v>32</v>
      </c>
      <c r="C4" s="29">
        <f>G24</f>
        <v>2.5672381590547272E-2</v>
      </c>
      <c r="E4" s="8" t="s">
        <v>33</v>
      </c>
      <c r="F4" s="3">
        <f>G28</f>
        <v>0.15767788315295675</v>
      </c>
      <c r="H4" s="8"/>
      <c r="I4" s="4"/>
      <c r="K4" s="8" t="s">
        <v>56</v>
      </c>
      <c r="L4" s="69"/>
      <c r="N4" s="8" t="s">
        <v>23</v>
      </c>
      <c r="O4" s="3">
        <v>12</v>
      </c>
    </row>
    <row r="5" spans="1:31" ht="15" thickBot="1" x14ac:dyDescent="0.35"/>
    <row r="6" spans="1:31" ht="15" thickBot="1" x14ac:dyDescent="0.35">
      <c r="B6" s="110" t="s">
        <v>22</v>
      </c>
      <c r="C6" s="111"/>
      <c r="D6" s="111"/>
      <c r="E6" s="111"/>
      <c r="F6" s="111"/>
      <c r="G6" s="111"/>
      <c r="H6" s="111"/>
      <c r="I6" s="111"/>
      <c r="J6" s="111"/>
      <c r="K6" s="112"/>
      <c r="M6"/>
      <c r="N6"/>
      <c r="O6"/>
      <c r="P6"/>
      <c r="Q6" s="110" t="s">
        <v>60</v>
      </c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2"/>
    </row>
    <row r="7" spans="1:31" s="14" customFormat="1" ht="29.4" thickBot="1" x14ac:dyDescent="0.35">
      <c r="B7" s="11" t="s">
        <v>18</v>
      </c>
      <c r="C7" s="12" t="s">
        <v>19</v>
      </c>
      <c r="D7" s="12" t="s">
        <v>30</v>
      </c>
      <c r="E7" s="12" t="s">
        <v>20</v>
      </c>
      <c r="F7" s="12" t="s">
        <v>21</v>
      </c>
      <c r="G7" s="12" t="s">
        <v>24</v>
      </c>
      <c r="H7" s="12" t="s">
        <v>34</v>
      </c>
      <c r="I7" s="12" t="s">
        <v>35</v>
      </c>
      <c r="J7" s="12" t="s">
        <v>47</v>
      </c>
      <c r="K7" s="13" t="s">
        <v>48</v>
      </c>
      <c r="M7"/>
      <c r="N7"/>
      <c r="O7"/>
      <c r="P7"/>
      <c r="Q7" s="62" t="s">
        <v>18</v>
      </c>
      <c r="R7" s="63" t="s">
        <v>20</v>
      </c>
      <c r="S7" s="63" t="s">
        <v>21</v>
      </c>
      <c r="T7" s="63" t="s">
        <v>24</v>
      </c>
      <c r="U7" s="63" t="s">
        <v>25</v>
      </c>
      <c r="V7" s="63" t="s">
        <v>26</v>
      </c>
      <c r="W7" s="63" t="s">
        <v>27</v>
      </c>
      <c r="X7" s="63" t="s">
        <v>28</v>
      </c>
      <c r="Y7" s="63" t="s">
        <v>29</v>
      </c>
      <c r="Z7" s="63" t="s">
        <v>31</v>
      </c>
      <c r="AA7" s="68" t="s">
        <v>49</v>
      </c>
      <c r="AB7" s="68" t="s">
        <v>51</v>
      </c>
      <c r="AC7" s="68" t="s">
        <v>52</v>
      </c>
      <c r="AD7" s="68" t="s">
        <v>54</v>
      </c>
      <c r="AE7" s="68" t="s">
        <v>55</v>
      </c>
    </row>
    <row r="8" spans="1:31" x14ac:dyDescent="0.3">
      <c r="B8" s="35"/>
      <c r="C8" s="35"/>
      <c r="D8" s="53"/>
      <c r="E8" s="53"/>
      <c r="F8" s="53"/>
      <c r="G8" s="1">
        <f>E8-F8</f>
        <v>0</v>
      </c>
      <c r="H8" s="36" t="e">
        <f t="shared" ref="H8:I12" si="0">F8/$G$13</f>
        <v>#DIV/0!</v>
      </c>
      <c r="I8" s="36" t="e">
        <f t="shared" si="0"/>
        <v>#DIV/0!</v>
      </c>
      <c r="J8" s="35">
        <f>$J$13+(C8-$C$13)</f>
        <v>0</v>
      </c>
      <c r="K8" s="35" t="e">
        <f t="shared" ref="K8:K18" si="1">J8/$J$13</f>
        <v>#DIV/0!</v>
      </c>
      <c r="M8"/>
      <c r="N8"/>
      <c r="O8"/>
      <c r="P8"/>
      <c r="Q8" s="18">
        <v>100</v>
      </c>
      <c r="R8" s="19">
        <v>0.13444839352096699</v>
      </c>
      <c r="S8" s="19">
        <v>1.8783658522388E-3</v>
      </c>
      <c r="T8" s="19">
        <f t="shared" ref="T8:T16" si="2">R8-S8</f>
        <v>0.13257002766872819</v>
      </c>
      <c r="U8" s="19">
        <f>T8/T8</f>
        <v>1</v>
      </c>
      <c r="V8" s="19">
        <f>T8/U8</f>
        <v>0.13257002766872819</v>
      </c>
      <c r="W8" s="19">
        <f>V8/V8</f>
        <v>1</v>
      </c>
      <c r="X8" s="19"/>
      <c r="Y8" s="19"/>
      <c r="Z8" s="20"/>
      <c r="AA8" s="20"/>
      <c r="AB8" s="20"/>
      <c r="AC8" s="20"/>
      <c r="AD8" s="20"/>
      <c r="AE8" s="20"/>
    </row>
    <row r="9" spans="1:31" x14ac:dyDescent="0.3">
      <c r="B9" s="35"/>
      <c r="C9" s="35"/>
      <c r="D9" s="53"/>
      <c r="E9" s="53"/>
      <c r="F9" s="53"/>
      <c r="G9" s="1">
        <f t="shared" ref="G9:G18" si="3">E9-F9</f>
        <v>0</v>
      </c>
      <c r="H9" s="36" t="e">
        <f t="shared" si="0"/>
        <v>#DIV/0!</v>
      </c>
      <c r="I9" s="36" t="e">
        <f t="shared" si="0"/>
        <v>#DIV/0!</v>
      </c>
      <c r="J9" s="35">
        <f>$J$13+(C9-$C$13)</f>
        <v>0</v>
      </c>
      <c r="K9" s="35" t="e">
        <f t="shared" si="1"/>
        <v>#DIV/0!</v>
      </c>
      <c r="M9"/>
      <c r="N9"/>
      <c r="O9"/>
      <c r="P9"/>
      <c r="Q9" s="15">
        <v>101</v>
      </c>
      <c r="R9" s="16">
        <v>0.13971490393594699</v>
      </c>
      <c r="S9" s="16">
        <v>1.99455691393035E-3</v>
      </c>
      <c r="T9" s="16">
        <f t="shared" si="2"/>
        <v>0.13772034702201663</v>
      </c>
      <c r="U9" s="16">
        <f>U12+(3*(U8-U12)/4)</f>
        <v>0.95723837123410704</v>
      </c>
      <c r="V9" s="16">
        <f t="shared" ref="V9:V16" si="4">T9/U9</f>
        <v>0.14387257255939551</v>
      </c>
      <c r="W9" s="16">
        <f>V9/$V$8</f>
        <v>1.0852571662646899</v>
      </c>
      <c r="X9" s="16">
        <v>-1.69556781045753</v>
      </c>
      <c r="Y9" s="16">
        <f>X9/$O$4</f>
        <v>-0.14129731753812749</v>
      </c>
      <c r="Z9" s="17">
        <f>Y9/0.55</f>
        <v>-0.25690421370568634</v>
      </c>
      <c r="AA9" s="17">
        <v>4.0183116013072E-2</v>
      </c>
      <c r="AB9" s="17">
        <f>AA9/U9</f>
        <v>4.1978170976646544E-2</v>
      </c>
      <c r="AC9" s="17">
        <f>AB9/$O$2</f>
        <v>4.8473638541162298</v>
      </c>
      <c r="AD9" s="17">
        <f>AB9/$F$4</f>
        <v>0.26622738799661122</v>
      </c>
      <c r="AE9" s="17" t="e">
        <f>AB9/$L$4</f>
        <v>#DIV/0!</v>
      </c>
    </row>
    <row r="10" spans="1:31" x14ac:dyDescent="0.3">
      <c r="B10" s="35"/>
      <c r="C10" s="35"/>
      <c r="D10" s="53"/>
      <c r="E10" s="53"/>
      <c r="F10" s="53"/>
      <c r="G10" s="1">
        <f t="shared" si="3"/>
        <v>0</v>
      </c>
      <c r="H10" s="36" t="e">
        <f t="shared" si="0"/>
        <v>#DIV/0!</v>
      </c>
      <c r="I10" s="36" t="e">
        <f t="shared" si="0"/>
        <v>#DIV/0!</v>
      </c>
      <c r="J10" s="35">
        <f>$J$13+(C10-$C$13)</f>
        <v>0</v>
      </c>
      <c r="K10" s="35" t="e">
        <f t="shared" si="1"/>
        <v>#DIV/0!</v>
      </c>
      <c r="M10"/>
      <c r="N10"/>
      <c r="O10"/>
      <c r="P10"/>
      <c r="Q10" s="15">
        <v>104</v>
      </c>
      <c r="R10" s="16">
        <v>0.15755937753684199</v>
      </c>
      <c r="S10" s="16">
        <v>1.4847947691542301E-3</v>
      </c>
      <c r="T10" s="16">
        <f t="shared" si="2"/>
        <v>0.15607458276768776</v>
      </c>
      <c r="U10" s="16">
        <f>U12+(2*(U8-U12)/4)</f>
        <v>0.91447674246821409</v>
      </c>
      <c r="V10" s="16">
        <f t="shared" si="4"/>
        <v>0.17067091542036969</v>
      </c>
      <c r="W10" s="16">
        <f>V10/$V$8</f>
        <v>1.2874019748027032</v>
      </c>
      <c r="X10" s="16">
        <v>-13.696513157894699</v>
      </c>
      <c r="Y10" s="16">
        <f>X10/$O$4</f>
        <v>-1.141376096491225</v>
      </c>
      <c r="Z10" s="17">
        <f>Y10/0.55</f>
        <v>-2.0752292663476815</v>
      </c>
      <c r="AA10" s="17">
        <v>0.76405899342105099</v>
      </c>
      <c r="AB10" s="17">
        <f>AA10/U10</f>
        <v>0.83551495400399267</v>
      </c>
      <c r="AC10" s="17">
        <f t="shared" ref="AC10:AC11" si="5">AB10/$O$2</f>
        <v>96.479786836488771</v>
      </c>
      <c r="AD10" s="17">
        <f>AB10/$F$4</f>
        <v>5.2988722152839562</v>
      </c>
      <c r="AE10" s="17" t="e">
        <f>AB10/$L$4</f>
        <v>#DIV/0!</v>
      </c>
    </row>
    <row r="11" spans="1:31" x14ac:dyDescent="0.3">
      <c r="B11" s="35"/>
      <c r="C11" s="35"/>
      <c r="D11" s="53"/>
      <c r="E11" s="53"/>
      <c r="F11" s="53"/>
      <c r="G11" s="1">
        <f t="shared" si="3"/>
        <v>0</v>
      </c>
      <c r="H11" s="36" t="e">
        <f t="shared" si="0"/>
        <v>#DIV/0!</v>
      </c>
      <c r="I11" s="36" t="e">
        <f t="shared" si="0"/>
        <v>#DIV/0!</v>
      </c>
      <c r="J11" s="35">
        <f>$J$13+(C11-$C$13)</f>
        <v>0</v>
      </c>
      <c r="K11" s="35" t="e">
        <f t="shared" si="1"/>
        <v>#DIV/0!</v>
      </c>
      <c r="M11"/>
      <c r="N11"/>
      <c r="O11"/>
      <c r="P11"/>
      <c r="Q11" s="15">
        <v>106</v>
      </c>
      <c r="R11" s="16">
        <v>0.16235415929999999</v>
      </c>
      <c r="S11" s="16">
        <v>1.4852725756218899E-3</v>
      </c>
      <c r="T11" s="16">
        <f t="shared" si="2"/>
        <v>0.1608688867243781</v>
      </c>
      <c r="U11" s="16">
        <f>U12+(1*(U8-U12)/4)</f>
        <v>0.87171511370232102</v>
      </c>
      <c r="V11" s="16">
        <f t="shared" si="4"/>
        <v>0.18454295927156847</v>
      </c>
      <c r="W11" s="16">
        <f>V11/$V$8</f>
        <v>1.3920413423516251</v>
      </c>
      <c r="X11" s="16">
        <v>-43.939615384615401</v>
      </c>
      <c r="Y11" s="16">
        <f>X11/$O$4</f>
        <v>-3.6616346153846169</v>
      </c>
      <c r="Z11" s="17">
        <f>Y11/0.55</f>
        <v>-6.657517482517485</v>
      </c>
      <c r="AA11" s="17">
        <v>2.0808596923076799</v>
      </c>
      <c r="AB11" s="17">
        <f>AA11/U11</f>
        <v>2.3870868585378977</v>
      </c>
      <c r="AC11" s="17">
        <f t="shared" si="5"/>
        <v>275.64513378035775</v>
      </c>
      <c r="AD11" s="17">
        <f>AB11/$F$4</f>
        <v>15.139008786808002</v>
      </c>
      <c r="AE11" s="17" t="e">
        <f>AB11/$L$4</f>
        <v>#DIV/0!</v>
      </c>
    </row>
    <row r="12" spans="1:31" x14ac:dyDescent="0.3">
      <c r="B12" s="35"/>
      <c r="C12" s="35"/>
      <c r="D12" s="53"/>
      <c r="E12" s="53"/>
      <c r="F12" s="53"/>
      <c r="G12" s="1">
        <f t="shared" si="3"/>
        <v>0</v>
      </c>
      <c r="H12" s="36" t="e">
        <f t="shared" si="0"/>
        <v>#DIV/0!</v>
      </c>
      <c r="I12" s="36" t="e">
        <f t="shared" si="0"/>
        <v>#DIV/0!</v>
      </c>
      <c r="J12" s="35">
        <f>$J$13+(C12-$C$13)</f>
        <v>0</v>
      </c>
      <c r="K12" s="35" t="e">
        <f t="shared" si="1"/>
        <v>#DIV/0!</v>
      </c>
      <c r="M12"/>
      <c r="N12"/>
      <c r="O12"/>
      <c r="P12"/>
      <c r="Q12" s="21">
        <v>107</v>
      </c>
      <c r="R12" s="22">
        <v>0.111445643937096</v>
      </c>
      <c r="S12" s="22">
        <v>1.5512575029850699E-3</v>
      </c>
      <c r="T12" s="22">
        <f t="shared" si="2"/>
        <v>0.10989438643411092</v>
      </c>
      <c r="U12" s="22">
        <f>T12/T8</f>
        <v>0.82895348493642806</v>
      </c>
      <c r="V12" s="22"/>
      <c r="W12" s="22"/>
      <c r="X12" s="22"/>
      <c r="Y12" s="22"/>
      <c r="Z12" s="23"/>
      <c r="AA12" s="23"/>
      <c r="AB12" s="23"/>
      <c r="AC12" s="23"/>
      <c r="AD12" s="23"/>
      <c r="AE12" s="23"/>
    </row>
    <row r="13" spans="1:31" x14ac:dyDescent="0.3">
      <c r="B13" s="35"/>
      <c r="C13" s="35"/>
      <c r="D13" s="53"/>
      <c r="E13" s="53"/>
      <c r="F13" s="53"/>
      <c r="G13" s="1">
        <f t="shared" si="3"/>
        <v>0</v>
      </c>
      <c r="H13" s="36" t="e">
        <f>F13/$G$13</f>
        <v>#DIV/0!</v>
      </c>
      <c r="I13" s="36" t="e">
        <f>G13/$G$13</f>
        <v>#DIV/0!</v>
      </c>
      <c r="J13" s="35">
        <f>C13*0.55</f>
        <v>0</v>
      </c>
      <c r="K13" s="35" t="e">
        <f t="shared" si="1"/>
        <v>#DIV/0!</v>
      </c>
      <c r="M13"/>
      <c r="N13"/>
      <c r="O13"/>
      <c r="P13"/>
      <c r="Q13" s="15">
        <v>109</v>
      </c>
      <c r="R13" s="16">
        <v>0.13994126637500001</v>
      </c>
      <c r="S13" s="16">
        <v>1.4273345313432801E-3</v>
      </c>
      <c r="T13" s="16">
        <f t="shared" si="2"/>
        <v>0.13851393184365673</v>
      </c>
      <c r="U13" s="16">
        <f>U16+(3*(U12-U16)/4)</f>
        <v>0.77724617590430101</v>
      </c>
      <c r="V13" s="16">
        <f t="shared" si="4"/>
        <v>0.17821114614362715</v>
      </c>
      <c r="W13" s="16">
        <f>V13/$V$8</f>
        <v>1.3442793162037274</v>
      </c>
      <c r="X13" s="16">
        <v>-6.8219196428571296</v>
      </c>
      <c r="Y13" s="16">
        <f>X13/$O$4</f>
        <v>-0.56849330357142747</v>
      </c>
      <c r="Z13" s="17">
        <f>Y13/0.55</f>
        <v>-1.0336241883116861</v>
      </c>
      <c r="AA13" s="17">
        <v>0.334315006696429</v>
      </c>
      <c r="AB13" s="17">
        <f>AA13/U13</f>
        <v>0.43012756712178635</v>
      </c>
      <c r="AC13" s="17">
        <f>AB13/$O$2</f>
        <v>49.668310291199354</v>
      </c>
      <c r="AD13" s="17">
        <f>AB13/$F$4</f>
        <v>2.7278877577557119</v>
      </c>
      <c r="AE13" s="17" t="e">
        <f>AB13/$L$4</f>
        <v>#DIV/0!</v>
      </c>
    </row>
    <row r="14" spans="1:31" x14ac:dyDescent="0.3">
      <c r="B14" s="35"/>
      <c r="C14" s="35"/>
      <c r="D14" s="53"/>
      <c r="E14" s="53"/>
      <c r="F14" s="53"/>
      <c r="G14" s="1">
        <f t="shared" si="3"/>
        <v>0</v>
      </c>
      <c r="H14" s="36" t="e">
        <f t="shared" ref="H14:I18" si="6">F14/$G$13</f>
        <v>#DIV/0!</v>
      </c>
      <c r="I14" s="36" t="e">
        <f t="shared" si="6"/>
        <v>#DIV/0!</v>
      </c>
      <c r="J14" s="35">
        <f>$J$13+(C14-$C$13)</f>
        <v>0</v>
      </c>
      <c r="K14" s="35" t="e">
        <f t="shared" si="1"/>
        <v>#DIV/0!</v>
      </c>
      <c r="M14"/>
      <c r="N14"/>
      <c r="O14"/>
      <c r="P14"/>
      <c r="Q14" s="15">
        <v>111</v>
      </c>
      <c r="R14" s="16">
        <v>0.13614979705306099</v>
      </c>
      <c r="S14" s="16">
        <v>1.46996089552238E-3</v>
      </c>
      <c r="T14" s="16">
        <f t="shared" si="2"/>
        <v>0.13467983615753862</v>
      </c>
      <c r="U14" s="16">
        <f>U16+(2*(U12-U16)/4)</f>
        <v>0.72553886687217395</v>
      </c>
      <c r="V14" s="16">
        <f t="shared" si="4"/>
        <v>0.18562732102574819</v>
      </c>
      <c r="W14" s="16">
        <f>V14/$V$8</f>
        <v>1.4002208816732082</v>
      </c>
      <c r="X14" s="16">
        <v>-20.3901785714285</v>
      </c>
      <c r="Y14" s="16">
        <f>X14/$O$4</f>
        <v>-1.6991815476190417</v>
      </c>
      <c r="Z14" s="17">
        <f>Y14/0.55</f>
        <v>-3.0894209956709848</v>
      </c>
      <c r="AA14" s="17">
        <v>1.2287818724489801</v>
      </c>
      <c r="AB14" s="17">
        <f>AA14/U14</f>
        <v>1.6936127457186494</v>
      </c>
      <c r="AC14" s="17">
        <f>AB14/$O$2</f>
        <v>195.56729165342372</v>
      </c>
      <c r="AD14" s="17">
        <f>AB14/$F$4</f>
        <v>10.740965770549737</v>
      </c>
      <c r="AE14" s="17" t="e">
        <f>AB14/$L$4</f>
        <v>#DIV/0!</v>
      </c>
    </row>
    <row r="15" spans="1:31" x14ac:dyDescent="0.3">
      <c r="B15" s="35"/>
      <c r="C15" s="35"/>
      <c r="D15" s="53"/>
      <c r="E15" s="53"/>
      <c r="F15" s="53"/>
      <c r="G15" s="1">
        <f t="shared" si="3"/>
        <v>0</v>
      </c>
      <c r="H15" s="36" t="e">
        <f t="shared" si="6"/>
        <v>#DIV/0!</v>
      </c>
      <c r="I15" s="36" t="e">
        <f t="shared" si="6"/>
        <v>#DIV/0!</v>
      </c>
      <c r="J15" s="35">
        <f>$J$13+(C15-$C$13)</f>
        <v>0</v>
      </c>
      <c r="K15" s="35" t="e">
        <f t="shared" si="1"/>
        <v>#DIV/0!</v>
      </c>
      <c r="M15"/>
      <c r="N15"/>
      <c r="O15"/>
      <c r="P15"/>
      <c r="Q15" s="15">
        <v>113</v>
      </c>
      <c r="R15" s="16">
        <v>0.128864794293333</v>
      </c>
      <c r="S15" s="16">
        <v>1.4754831328358199E-3</v>
      </c>
      <c r="T15" s="16">
        <f t="shared" si="2"/>
        <v>0.12738931116049718</v>
      </c>
      <c r="U15" s="16">
        <f>U16+(1*(U12-U16)/4)</f>
        <v>0.67383155784004689</v>
      </c>
      <c r="V15" s="16">
        <f t="shared" si="4"/>
        <v>0.18905215951719592</v>
      </c>
      <c r="W15" s="16">
        <f>V15/$V$8</f>
        <v>1.4260550657016362</v>
      </c>
      <c r="X15" s="16">
        <v>-76.324416666666707</v>
      </c>
      <c r="Y15" s="16">
        <f>X15/$O$4</f>
        <v>-6.3603680555555586</v>
      </c>
      <c r="Z15" s="17">
        <f>Y15/0.55</f>
        <v>-11.56430555555556</v>
      </c>
      <c r="AA15" s="17">
        <v>4.0457569999999903</v>
      </c>
      <c r="AB15" s="17">
        <f>AA15/U15</f>
        <v>6.0041073365108941</v>
      </c>
      <c r="AC15" s="17">
        <f t="shared" ref="AC15" si="7">AB15/$O$2</f>
        <v>693.31493493197399</v>
      </c>
      <c r="AD15" s="17">
        <f>AB15/$F$4</f>
        <v>38.078310137424658</v>
      </c>
      <c r="AE15" s="17" t="e">
        <f>AB15/$L$4</f>
        <v>#DIV/0!</v>
      </c>
    </row>
    <row r="16" spans="1:31" ht="15" thickBot="1" x14ac:dyDescent="0.35">
      <c r="A16" s="28"/>
      <c r="B16" s="35"/>
      <c r="C16" s="35"/>
      <c r="D16" s="53"/>
      <c r="E16" s="53"/>
      <c r="F16" s="53"/>
      <c r="G16" s="1">
        <f t="shared" si="3"/>
        <v>0</v>
      </c>
      <c r="H16" s="36" t="e">
        <f t="shared" si="6"/>
        <v>#DIV/0!</v>
      </c>
      <c r="I16" s="36" t="e">
        <f t="shared" si="6"/>
        <v>#DIV/0!</v>
      </c>
      <c r="J16" s="35">
        <f>$J$13+(C16-$C$13)</f>
        <v>0</v>
      </c>
      <c r="K16" s="35" t="e">
        <f t="shared" si="1"/>
        <v>#DIV/0!</v>
      </c>
      <c r="L16" s="28"/>
      <c r="M16"/>
      <c r="N16"/>
      <c r="O16"/>
      <c r="P16"/>
      <c r="Q16" s="24">
        <v>114</v>
      </c>
      <c r="R16" s="25">
        <v>8.4001501203225803E-2</v>
      </c>
      <c r="S16" s="25">
        <v>1.52647232537313E-3</v>
      </c>
      <c r="T16" s="25">
        <f t="shared" si="2"/>
        <v>8.2475028877852671E-2</v>
      </c>
      <c r="U16" s="25">
        <f>T16/T8</f>
        <v>0.62212424880791983</v>
      </c>
      <c r="V16" s="25">
        <f t="shared" si="4"/>
        <v>0.13257002766872819</v>
      </c>
      <c r="W16" s="25">
        <f>V16/$V$8</f>
        <v>1</v>
      </c>
      <c r="X16" s="25"/>
      <c r="Y16" s="25"/>
      <c r="Z16" s="26"/>
      <c r="AA16" s="26"/>
      <c r="AB16" s="26"/>
      <c r="AC16" s="26"/>
      <c r="AD16" s="26"/>
      <c r="AE16" s="26"/>
    </row>
    <row r="17" spans="2:31" ht="15" thickBot="1" x14ac:dyDescent="0.35">
      <c r="B17" s="35"/>
      <c r="C17" s="35"/>
      <c r="D17" s="53"/>
      <c r="E17" s="53"/>
      <c r="F17" s="53"/>
      <c r="G17" s="1">
        <f t="shared" si="3"/>
        <v>0</v>
      </c>
      <c r="H17" s="36" t="e">
        <f t="shared" si="6"/>
        <v>#DIV/0!</v>
      </c>
      <c r="I17" s="36" t="e">
        <f t="shared" si="6"/>
        <v>#DIV/0!</v>
      </c>
      <c r="J17" s="35">
        <f>$J$13+(C17-$C$13)</f>
        <v>0</v>
      </c>
      <c r="K17" s="35" t="e">
        <f t="shared" si="1"/>
        <v>#DIV/0!</v>
      </c>
      <c r="Q17"/>
      <c r="R17"/>
      <c r="S17"/>
      <c r="T17"/>
      <c r="U17"/>
      <c r="V17"/>
      <c r="W17"/>
      <c r="X17"/>
      <c r="Y17"/>
      <c r="Z17"/>
    </row>
    <row r="18" spans="2:31" ht="15" thickBot="1" x14ac:dyDescent="0.35">
      <c r="B18" s="35"/>
      <c r="C18" s="35"/>
      <c r="D18" s="53"/>
      <c r="E18" s="53"/>
      <c r="F18" s="53"/>
      <c r="G18" s="1">
        <f t="shared" si="3"/>
        <v>0</v>
      </c>
      <c r="H18" s="36" t="e">
        <f t="shared" si="6"/>
        <v>#DIV/0!</v>
      </c>
      <c r="I18" s="36" t="e">
        <f t="shared" si="6"/>
        <v>#DIV/0!</v>
      </c>
      <c r="J18" s="35">
        <f>$J$13+(C18-$C$13)</f>
        <v>0</v>
      </c>
      <c r="K18" s="35" t="e">
        <f t="shared" si="1"/>
        <v>#DIV/0!</v>
      </c>
      <c r="Q18" s="113" t="s">
        <v>61</v>
      </c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5"/>
    </row>
    <row r="19" spans="2:31" ht="29.4" thickBot="1" x14ac:dyDescent="0.35">
      <c r="B19" s="35"/>
      <c r="C19" s="35"/>
      <c r="D19" s="53"/>
      <c r="E19" s="53"/>
      <c r="F19" s="53"/>
      <c r="G19" s="54"/>
      <c r="H19" s="36"/>
      <c r="I19" s="36"/>
      <c r="J19" s="35"/>
      <c r="K19" s="35"/>
      <c r="Q19" s="62" t="s">
        <v>18</v>
      </c>
      <c r="R19" s="63" t="s">
        <v>20</v>
      </c>
      <c r="S19" s="63" t="s">
        <v>21</v>
      </c>
      <c r="T19" s="63" t="s">
        <v>24</v>
      </c>
      <c r="U19" s="63" t="s">
        <v>25</v>
      </c>
      <c r="V19" s="63" t="s">
        <v>26</v>
      </c>
      <c r="W19" s="63" t="s">
        <v>27</v>
      </c>
      <c r="X19" s="63" t="s">
        <v>28</v>
      </c>
      <c r="Y19" s="63" t="s">
        <v>29</v>
      </c>
      <c r="Z19" s="63" t="s">
        <v>31</v>
      </c>
      <c r="AA19" s="68" t="s">
        <v>49</v>
      </c>
      <c r="AB19" s="68" t="s">
        <v>51</v>
      </c>
      <c r="AC19" s="68" t="s">
        <v>52</v>
      </c>
      <c r="AD19" s="68" t="s">
        <v>54</v>
      </c>
      <c r="AE19" s="68" t="s">
        <v>55</v>
      </c>
    </row>
    <row r="20" spans="2:31" x14ac:dyDescent="0.3">
      <c r="B20" s="35"/>
      <c r="C20" s="35"/>
      <c r="D20" s="53"/>
      <c r="E20" s="53"/>
      <c r="F20" s="53"/>
      <c r="G20" s="54"/>
      <c r="H20" s="36"/>
      <c r="I20" s="36"/>
      <c r="J20" s="35"/>
      <c r="K20" s="35"/>
      <c r="Q20" s="18">
        <v>100</v>
      </c>
      <c r="R20" s="19">
        <v>0.13444839352096699</v>
      </c>
      <c r="S20" s="19">
        <v>1.8783658522388E-3</v>
      </c>
      <c r="T20" s="19">
        <f t="shared" ref="T20:T28" si="8">R20-S20</f>
        <v>0.13257002766872819</v>
      </c>
      <c r="U20" s="19">
        <f>T20/T20</f>
        <v>1</v>
      </c>
      <c r="V20" s="19">
        <f>T20/U20</f>
        <v>0.13257002766872819</v>
      </c>
      <c r="W20" s="19">
        <f>V20/V20</f>
        <v>1</v>
      </c>
      <c r="X20" s="19"/>
      <c r="Y20" s="19"/>
      <c r="Z20" s="20"/>
      <c r="AA20" s="20"/>
      <c r="AB20" s="20"/>
      <c r="AC20" s="20"/>
      <c r="AD20" s="20"/>
      <c r="AE20" s="20"/>
    </row>
    <row r="21" spans="2:31" ht="15" thickBot="1" x14ac:dyDescent="0.35">
      <c r="H21" s="27"/>
      <c r="I21" s="27"/>
      <c r="Q21" s="15">
        <v>102</v>
      </c>
      <c r="R21" s="16">
        <v>0.13495889690392099</v>
      </c>
      <c r="S21" s="16">
        <v>4.1282770447761198E-4</v>
      </c>
      <c r="T21" s="16">
        <f t="shared" si="8"/>
        <v>0.13454606919944337</v>
      </c>
      <c r="U21" s="16">
        <f>U24+(3*(U20-U24)/4)</f>
        <v>0.95723837123410704</v>
      </c>
      <c r="V21" s="16">
        <f t="shared" ref="V21:V28" si="9">T21/U21</f>
        <v>0.14055649380830984</v>
      </c>
      <c r="W21" s="16">
        <f>V21/$V$8</f>
        <v>1.060243376878057</v>
      </c>
      <c r="X21" s="16">
        <v>-1.69556781045753</v>
      </c>
      <c r="Y21" s="16">
        <f>X21/$O$4</f>
        <v>-0.14129731753812749</v>
      </c>
      <c r="Z21" s="17">
        <f>Y21/0.55</f>
        <v>-0.25690421370568634</v>
      </c>
      <c r="AA21" s="17">
        <v>2.3332260620915101E-2</v>
      </c>
      <c r="AB21" s="17">
        <f>AA21/U21</f>
        <v>2.4374556350926769E-2</v>
      </c>
      <c r="AC21" s="17">
        <f>AB21/$O$2</f>
        <v>2.8146138973356547</v>
      </c>
      <c r="AD21" s="17">
        <f>AB21/$F$4</f>
        <v>0.15458449760694737</v>
      </c>
      <c r="AE21" s="17" t="e">
        <f>AB21/$L$4</f>
        <v>#DIV/0!</v>
      </c>
    </row>
    <row r="22" spans="2:31" ht="15" thickBot="1" x14ac:dyDescent="0.35">
      <c r="B22" s="110" t="s">
        <v>42</v>
      </c>
      <c r="C22" s="111"/>
      <c r="D22" s="111"/>
      <c r="E22" s="111"/>
      <c r="F22" s="111"/>
      <c r="G22" s="111"/>
      <c r="H22" s="111"/>
      <c r="I22" s="111"/>
      <c r="J22" s="112"/>
      <c r="Q22" s="15">
        <v>103</v>
      </c>
      <c r="R22" s="16">
        <v>0.15177075633421</v>
      </c>
      <c r="S22" s="72">
        <v>-8.5727132338308404E-5</v>
      </c>
      <c r="T22" s="16">
        <f t="shared" si="8"/>
        <v>0.15185648346654831</v>
      </c>
      <c r="U22" s="16">
        <f>U24+(2*(U20-U24)/4)</f>
        <v>0.91447674246821409</v>
      </c>
      <c r="V22" s="16">
        <f t="shared" si="9"/>
        <v>0.16605833304921544</v>
      </c>
      <c r="W22" s="16">
        <f>V22/$V$8</f>
        <v>1.2526084211445538</v>
      </c>
      <c r="X22" s="16">
        <v>-13.696513157894699</v>
      </c>
      <c r="Y22" s="16">
        <f>X22/$O$4</f>
        <v>-1.141376096491225</v>
      </c>
      <c r="Z22" s="17">
        <f>Y22/0.55</f>
        <v>-2.0752292663476815</v>
      </c>
      <c r="AA22" s="17">
        <v>0.63254322368420801</v>
      </c>
      <c r="AB22" s="17">
        <f>AA22/U22</f>
        <v>0.69169962920756767</v>
      </c>
      <c r="AC22" s="17">
        <f t="shared" ref="AC22:AC23" si="10">AB22/$O$2</f>
        <v>79.87293639810251</v>
      </c>
      <c r="AD22" s="17">
        <f>AB22/$F$4</f>
        <v>4.3867891639347967</v>
      </c>
      <c r="AE22" s="17" t="e">
        <f>AB22/$L$4</f>
        <v>#DIV/0!</v>
      </c>
    </row>
    <row r="23" spans="2:31" ht="15" thickBot="1" x14ac:dyDescent="0.35">
      <c r="B23" s="11" t="s">
        <v>18</v>
      </c>
      <c r="C23" s="12" t="s">
        <v>19</v>
      </c>
      <c r="D23" s="12" t="s">
        <v>30</v>
      </c>
      <c r="E23" s="12" t="s">
        <v>20</v>
      </c>
      <c r="F23" s="12" t="s">
        <v>21</v>
      </c>
      <c r="G23" s="13" t="s">
        <v>24</v>
      </c>
      <c r="H23" s="12" t="s">
        <v>37</v>
      </c>
      <c r="I23" s="13" t="s">
        <v>38</v>
      </c>
      <c r="J23" s="57" t="s">
        <v>50</v>
      </c>
      <c r="Q23" s="15">
        <v>105</v>
      </c>
      <c r="R23" s="16">
        <v>0.15537433163846101</v>
      </c>
      <c r="S23" s="72">
        <v>-6.9621700497512402E-5</v>
      </c>
      <c r="T23" s="16">
        <f t="shared" si="8"/>
        <v>0.15544395333895852</v>
      </c>
      <c r="U23" s="16">
        <f>U24+(1*(U20-U24)/4)</f>
        <v>0.87171511370232102</v>
      </c>
      <c r="V23" s="16">
        <f t="shared" si="9"/>
        <v>0.17831967221350775</v>
      </c>
      <c r="W23" s="16">
        <f>V23/$V$8</f>
        <v>1.3450979482262821</v>
      </c>
      <c r="X23" s="16">
        <v>-43.939615384615401</v>
      </c>
      <c r="Y23" s="16">
        <f>X23/$O$4</f>
        <v>-3.6616346153846169</v>
      </c>
      <c r="Z23" s="17">
        <f>Y23/0.55</f>
        <v>-6.657517482517485</v>
      </c>
      <c r="AA23" s="17">
        <v>1.8489724999999799</v>
      </c>
      <c r="AB23" s="17">
        <f>AA23/U23</f>
        <v>2.121074271784829</v>
      </c>
      <c r="AC23" s="17">
        <f t="shared" si="10"/>
        <v>244.92774500979553</v>
      </c>
      <c r="AD23" s="17">
        <f>AB23/$F$4</f>
        <v>13.451945379855609</v>
      </c>
      <c r="AE23" s="17" t="e">
        <f>AB23/$L$4</f>
        <v>#DIV/0!</v>
      </c>
    </row>
    <row r="24" spans="2:31" x14ac:dyDescent="0.3">
      <c r="B24" s="1">
        <v>77</v>
      </c>
      <c r="E24" s="1">
        <v>3.0383051000000001E-2</v>
      </c>
      <c r="F24" s="1">
        <v>4.7106694094527302E-3</v>
      </c>
      <c r="G24" s="1">
        <f>E24-F24</f>
        <v>2.5672381590547272E-2</v>
      </c>
      <c r="H24" s="1">
        <v>7.4999999999999997E-3</v>
      </c>
      <c r="I24" s="1">
        <v>6.4999999999999997E-3</v>
      </c>
      <c r="Q24" s="21">
        <v>107</v>
      </c>
      <c r="R24" s="22">
        <v>0.111445643937096</v>
      </c>
      <c r="S24" s="22">
        <v>1.5512575029850699E-3</v>
      </c>
      <c r="T24" s="22">
        <f t="shared" si="8"/>
        <v>0.10989438643411092</v>
      </c>
      <c r="U24" s="22">
        <f>T24/T20</f>
        <v>0.82895348493642806</v>
      </c>
      <c r="V24" s="22"/>
      <c r="W24" s="22"/>
      <c r="X24" s="22"/>
      <c r="Y24" s="22"/>
      <c r="Z24" s="23"/>
      <c r="AA24" s="23"/>
      <c r="AB24" s="23"/>
      <c r="AC24" s="23"/>
      <c r="AD24" s="23"/>
      <c r="AE24" s="23"/>
    </row>
    <row r="25" spans="2:31" ht="15" thickBot="1" x14ac:dyDescent="0.35">
      <c r="Q25" s="15">
        <v>108</v>
      </c>
      <c r="R25" s="16">
        <v>0.13417394496607099</v>
      </c>
      <c r="S25" s="16">
        <v>-1.9117848507462599E-4</v>
      </c>
      <c r="T25" s="16">
        <f t="shared" si="8"/>
        <v>0.13436512345114562</v>
      </c>
      <c r="U25" s="16">
        <f>U28+(3*(U24-U28)/4)</f>
        <v>0.77724617590430101</v>
      </c>
      <c r="V25" s="16">
        <f t="shared" si="9"/>
        <v>0.17287331558089186</v>
      </c>
      <c r="W25" s="16">
        <f>V25/$V$8</f>
        <v>1.3040150826012897</v>
      </c>
      <c r="X25" s="16">
        <v>-6.8219196428571296</v>
      </c>
      <c r="Y25" s="16">
        <f>X25/$O$4</f>
        <v>-0.56849330357142747</v>
      </c>
      <c r="Z25" s="17">
        <f>Y25/0.55</f>
        <v>-1.0336241883116861</v>
      </c>
      <c r="AA25" s="17">
        <v>0.24861160714285699</v>
      </c>
      <c r="AB25" s="17">
        <f>AA25/U25</f>
        <v>0.31986211685584087</v>
      </c>
      <c r="AC25" s="17">
        <f>AB25/$O$2</f>
        <v>36.935579313607491</v>
      </c>
      <c r="AD25" s="17">
        <f>AB25/$F$4</f>
        <v>2.0285794713869665</v>
      </c>
      <c r="AE25" s="17" t="e">
        <f>AB25/$L$4</f>
        <v>#DIV/0!</v>
      </c>
    </row>
    <row r="26" spans="2:31" ht="15" thickBot="1" x14ac:dyDescent="0.35">
      <c r="B26" s="110" t="s">
        <v>36</v>
      </c>
      <c r="C26" s="111"/>
      <c r="D26" s="111"/>
      <c r="E26" s="111"/>
      <c r="F26" s="111"/>
      <c r="G26" s="112"/>
      <c r="H26"/>
      <c r="I26"/>
      <c r="Q26" s="15">
        <v>110</v>
      </c>
      <c r="R26" s="16">
        <v>0.129915075604081</v>
      </c>
      <c r="S26" s="72">
        <v>-8.2880222388059607E-5</v>
      </c>
      <c r="T26" s="16">
        <f t="shared" si="8"/>
        <v>0.12999795582646906</v>
      </c>
      <c r="U26" s="16">
        <f>U28+(2*(U24-U28)/4)</f>
        <v>0.72553886687217395</v>
      </c>
      <c r="V26" s="16">
        <f t="shared" si="9"/>
        <v>0.17917435131614004</v>
      </c>
      <c r="W26" s="16">
        <f>V26/$V$8</f>
        <v>1.3515449492389695</v>
      </c>
      <c r="X26" s="16">
        <v>-20.3901785714285</v>
      </c>
      <c r="Y26" s="16">
        <f>X26/$O$4</f>
        <v>-1.6991815476190417</v>
      </c>
      <c r="Z26" s="17">
        <f>Y26/0.55</f>
        <v>-3.0894209956709848</v>
      </c>
      <c r="AA26" s="17">
        <v>1.06040888265306</v>
      </c>
      <c r="AB26" s="17">
        <f>AA26/U26</f>
        <v>1.4615466256473946</v>
      </c>
      <c r="AC26" s="17">
        <f>AB26/$O$2</f>
        <v>168.76981820408716</v>
      </c>
      <c r="AD26" s="17">
        <f>AB26/$F$4</f>
        <v>9.26919233326851</v>
      </c>
      <c r="AE26" s="17" t="e">
        <f>AB26/$L$4</f>
        <v>#DIV/0!</v>
      </c>
    </row>
    <row r="27" spans="2:31" ht="15" thickBot="1" x14ac:dyDescent="0.35">
      <c r="B27" s="11" t="s">
        <v>18</v>
      </c>
      <c r="C27" s="12" t="s">
        <v>19</v>
      </c>
      <c r="D27" s="12" t="s">
        <v>30</v>
      </c>
      <c r="E27" s="12" t="s">
        <v>20</v>
      </c>
      <c r="F27" s="12" t="s">
        <v>21</v>
      </c>
      <c r="G27" s="13" t="s">
        <v>24</v>
      </c>
      <c r="H27"/>
      <c r="I27"/>
      <c r="Q27" s="15">
        <v>112</v>
      </c>
      <c r="R27" s="16">
        <v>0.120679013946666</v>
      </c>
      <c r="S27" s="72">
        <v>-7.7671986069651695E-5</v>
      </c>
      <c r="T27" s="16">
        <f t="shared" si="8"/>
        <v>0.12075668593273566</v>
      </c>
      <c r="U27" s="16">
        <f>U28+(1*(U24-U28)/4)</f>
        <v>0.67383155784004689</v>
      </c>
      <c r="V27" s="16">
        <f t="shared" si="9"/>
        <v>0.17920900932544434</v>
      </c>
      <c r="W27" s="16">
        <f>V27/$V$8</f>
        <v>1.3518063809510523</v>
      </c>
      <c r="X27" s="16">
        <v>-76.324416666666707</v>
      </c>
      <c r="Y27" s="16">
        <f>X27/$O$4</f>
        <v>-6.3603680555555586</v>
      </c>
      <c r="Z27" s="17">
        <f>Y27/0.55</f>
        <v>-11.56430555555556</v>
      </c>
      <c r="AA27" s="17">
        <v>2.3957179833333302</v>
      </c>
      <c r="AB27" s="17">
        <f>AA27/U27</f>
        <v>3.5553662565356166</v>
      </c>
      <c r="AC27" s="17">
        <f t="shared" ref="AC27" si="11">AB27/$O$2</f>
        <v>410.55037604337377</v>
      </c>
      <c r="AD27" s="17">
        <f>AB27/$F$4</f>
        <v>22.54828759393417</v>
      </c>
      <c r="AE27" s="17" t="e">
        <f>AB27/$L$4</f>
        <v>#DIV/0!</v>
      </c>
    </row>
    <row r="28" spans="2:31" ht="15" thickBot="1" x14ac:dyDescent="0.35">
      <c r="B28" s="1">
        <v>78</v>
      </c>
      <c r="E28" s="1">
        <v>0.16228688380370301</v>
      </c>
      <c r="F28" s="1">
        <v>4.6090006507462696E-3</v>
      </c>
      <c r="G28" s="1">
        <f>E28-F28</f>
        <v>0.15767788315295675</v>
      </c>
      <c r="Q28" s="24">
        <v>114</v>
      </c>
      <c r="R28" s="25">
        <v>8.4001501203225803E-2</v>
      </c>
      <c r="S28" s="25">
        <v>1.52647232537313E-3</v>
      </c>
      <c r="T28" s="25">
        <f t="shared" si="8"/>
        <v>8.2475028877852671E-2</v>
      </c>
      <c r="U28" s="25">
        <f>T28/T20</f>
        <v>0.62212424880791983</v>
      </c>
      <c r="V28" s="25">
        <f t="shared" si="9"/>
        <v>0.13257002766872819</v>
      </c>
      <c r="W28" s="25">
        <f>V28/$V$8</f>
        <v>1</v>
      </c>
      <c r="X28" s="25"/>
      <c r="Y28" s="25"/>
      <c r="Z28" s="26"/>
      <c r="AA28" s="26"/>
      <c r="AB28" s="26"/>
      <c r="AC28" s="26"/>
      <c r="AD28" s="26"/>
      <c r="AE28" s="26"/>
    </row>
    <row r="29" spans="2:31" x14ac:dyDescent="0.3">
      <c r="Q29"/>
      <c r="R29"/>
      <c r="S29"/>
      <c r="T29"/>
      <c r="U29"/>
      <c r="V29"/>
      <c r="W29"/>
      <c r="X29"/>
      <c r="Y29"/>
      <c r="Z29"/>
    </row>
    <row r="30" spans="2:31" x14ac:dyDescent="0.3">
      <c r="Q30"/>
      <c r="R30"/>
      <c r="S30"/>
      <c r="T30"/>
      <c r="U30"/>
      <c r="V30"/>
      <c r="W30"/>
      <c r="X30"/>
      <c r="Y30"/>
      <c r="Z30"/>
    </row>
    <row r="31" spans="2:31" x14ac:dyDescent="0.3">
      <c r="Q31"/>
      <c r="R31"/>
      <c r="S31"/>
      <c r="T31"/>
      <c r="U31"/>
      <c r="V31"/>
      <c r="W31"/>
      <c r="X31"/>
      <c r="Y31"/>
      <c r="Z31"/>
    </row>
    <row r="32" spans="2:31" x14ac:dyDescent="0.3">
      <c r="Q32"/>
      <c r="R32"/>
      <c r="S32"/>
      <c r="T32"/>
      <c r="U32"/>
      <c r="V32"/>
      <c r="W32"/>
      <c r="X32"/>
      <c r="Y32"/>
      <c r="Z32"/>
    </row>
    <row r="33" spans="17:26" x14ac:dyDescent="0.3">
      <c r="Q33"/>
      <c r="R33"/>
      <c r="S33"/>
      <c r="T33"/>
      <c r="U33"/>
      <c r="V33"/>
      <c r="W33"/>
      <c r="X33"/>
      <c r="Y33"/>
      <c r="Z33"/>
    </row>
    <row r="34" spans="17:26" x14ac:dyDescent="0.3">
      <c r="Q34"/>
      <c r="R34"/>
      <c r="S34"/>
      <c r="T34"/>
      <c r="U34"/>
      <c r="V34"/>
      <c r="W34"/>
      <c r="X34"/>
      <c r="Y34"/>
      <c r="Z34"/>
    </row>
    <row r="35" spans="17:26" x14ac:dyDescent="0.3">
      <c r="Q35"/>
      <c r="R35"/>
      <c r="S35"/>
      <c r="T35"/>
      <c r="U35"/>
      <c r="V35"/>
      <c r="W35"/>
      <c r="X35"/>
      <c r="Y35"/>
      <c r="Z35"/>
    </row>
    <row r="37" spans="17:26" x14ac:dyDescent="0.3">
      <c r="Q37"/>
      <c r="R37"/>
      <c r="S37"/>
      <c r="T37"/>
      <c r="U37"/>
      <c r="V37"/>
      <c r="W37"/>
      <c r="X37"/>
      <c r="Y37"/>
      <c r="Z37"/>
    </row>
    <row r="38" spans="17:26" x14ac:dyDescent="0.3">
      <c r="Q38"/>
      <c r="R38"/>
      <c r="S38"/>
      <c r="T38"/>
      <c r="U38"/>
      <c r="V38"/>
      <c r="W38"/>
      <c r="X38"/>
      <c r="Y38"/>
      <c r="Z38"/>
    </row>
    <row r="39" spans="17:26" x14ac:dyDescent="0.3">
      <c r="Q39"/>
      <c r="R39"/>
      <c r="S39"/>
      <c r="T39"/>
      <c r="U39"/>
      <c r="V39"/>
      <c r="W39"/>
      <c r="X39"/>
      <c r="Y39"/>
      <c r="Z39"/>
    </row>
    <row r="40" spans="17:26" x14ac:dyDescent="0.3">
      <c r="Q40"/>
      <c r="R40"/>
      <c r="S40"/>
      <c r="T40"/>
      <c r="U40"/>
      <c r="V40"/>
      <c r="W40"/>
      <c r="X40"/>
      <c r="Y40"/>
      <c r="Z40"/>
    </row>
    <row r="41" spans="17:26" x14ac:dyDescent="0.3">
      <c r="Q41"/>
      <c r="R41"/>
      <c r="S41"/>
      <c r="T41"/>
      <c r="U41"/>
      <c r="V41"/>
      <c r="W41"/>
      <c r="X41"/>
      <c r="Y41"/>
      <c r="Z41"/>
    </row>
    <row r="42" spans="17:26" x14ac:dyDescent="0.3">
      <c r="Q42"/>
      <c r="R42"/>
      <c r="S42"/>
      <c r="T42"/>
      <c r="U42"/>
      <c r="V42"/>
      <c r="W42"/>
      <c r="X42"/>
      <c r="Y42"/>
      <c r="Z42"/>
    </row>
    <row r="43" spans="17:26" x14ac:dyDescent="0.3">
      <c r="Q43"/>
      <c r="R43"/>
      <c r="S43"/>
      <c r="T43"/>
      <c r="U43"/>
      <c r="V43"/>
      <c r="W43"/>
      <c r="X43"/>
      <c r="Y43"/>
      <c r="Z43"/>
    </row>
    <row r="44" spans="17:26" x14ac:dyDescent="0.3">
      <c r="Q44"/>
      <c r="R44"/>
      <c r="S44"/>
      <c r="T44"/>
      <c r="U44"/>
      <c r="V44"/>
      <c r="W44"/>
      <c r="X44"/>
      <c r="Y44"/>
      <c r="Z44"/>
    </row>
    <row r="45" spans="17:26" x14ac:dyDescent="0.3">
      <c r="Q45"/>
      <c r="R45"/>
      <c r="S45"/>
      <c r="T45"/>
      <c r="U45"/>
      <c r="V45"/>
      <c r="W45"/>
      <c r="X45"/>
      <c r="Y45"/>
      <c r="Z45"/>
    </row>
    <row r="46" spans="17:26" x14ac:dyDescent="0.3">
      <c r="Q46"/>
      <c r="R46"/>
      <c r="S46"/>
      <c r="T46"/>
      <c r="U46"/>
      <c r="V46"/>
      <c r="W46"/>
      <c r="X46"/>
      <c r="Y46"/>
      <c r="Z46"/>
    </row>
    <row r="47" spans="17:26" x14ac:dyDescent="0.3">
      <c r="Q47"/>
      <c r="R47"/>
      <c r="S47"/>
      <c r="T47"/>
      <c r="U47"/>
      <c r="V47"/>
      <c r="W47"/>
      <c r="X47"/>
      <c r="Y47"/>
      <c r="Z47"/>
    </row>
    <row r="50" spans="2:11" x14ac:dyDescent="0.3">
      <c r="B50"/>
      <c r="C50"/>
      <c r="D50"/>
      <c r="E50"/>
      <c r="F50"/>
      <c r="G50"/>
      <c r="H50"/>
      <c r="I50"/>
      <c r="J50"/>
      <c r="K50"/>
    </row>
    <row r="51" spans="2:11" x14ac:dyDescent="0.3">
      <c r="B51"/>
      <c r="C51"/>
      <c r="D51"/>
      <c r="E51"/>
      <c r="F51"/>
      <c r="G51"/>
      <c r="H51"/>
      <c r="I51"/>
      <c r="J51"/>
      <c r="K51"/>
    </row>
    <row r="52" spans="2:11" x14ac:dyDescent="0.3">
      <c r="B52"/>
      <c r="C52"/>
      <c r="D52"/>
      <c r="E52"/>
      <c r="F52"/>
      <c r="G52"/>
      <c r="H52"/>
      <c r="I52"/>
      <c r="J52"/>
      <c r="K52"/>
    </row>
    <row r="53" spans="2:11" x14ac:dyDescent="0.3">
      <c r="B53"/>
      <c r="C53"/>
      <c r="D53"/>
      <c r="E53"/>
      <c r="F53"/>
      <c r="G53"/>
      <c r="H53"/>
      <c r="I53"/>
      <c r="J53"/>
      <c r="K53"/>
    </row>
    <row r="54" spans="2:11" x14ac:dyDescent="0.3">
      <c r="B54"/>
      <c r="C54"/>
      <c r="D54"/>
      <c r="E54"/>
      <c r="F54"/>
      <c r="G54"/>
      <c r="H54"/>
      <c r="I54"/>
      <c r="J54"/>
      <c r="K54"/>
    </row>
    <row r="55" spans="2:11" x14ac:dyDescent="0.3">
      <c r="B55"/>
      <c r="C55"/>
      <c r="D55"/>
      <c r="E55"/>
      <c r="F55"/>
      <c r="G55"/>
      <c r="H55"/>
      <c r="I55"/>
      <c r="J55"/>
      <c r="K55"/>
    </row>
    <row r="56" spans="2:11" x14ac:dyDescent="0.3">
      <c r="B56"/>
      <c r="C56"/>
      <c r="D56"/>
      <c r="E56"/>
      <c r="F56"/>
      <c r="G56"/>
      <c r="H56"/>
      <c r="I56"/>
      <c r="J56"/>
      <c r="K56"/>
    </row>
    <row r="57" spans="2:11" x14ac:dyDescent="0.3">
      <c r="B57"/>
      <c r="C57"/>
      <c r="D57"/>
      <c r="E57"/>
      <c r="F57"/>
      <c r="G57"/>
      <c r="H57"/>
      <c r="I57"/>
      <c r="J57"/>
      <c r="K57"/>
    </row>
    <row r="58" spans="2:11" x14ac:dyDescent="0.3">
      <c r="B58"/>
      <c r="C58"/>
      <c r="D58"/>
      <c r="E58"/>
      <c r="F58"/>
      <c r="G58"/>
      <c r="H58"/>
      <c r="I58"/>
      <c r="J58"/>
      <c r="K58"/>
    </row>
    <row r="59" spans="2:11" x14ac:dyDescent="0.3">
      <c r="B59"/>
      <c r="C59"/>
      <c r="D59"/>
      <c r="E59"/>
      <c r="F59"/>
      <c r="G59"/>
      <c r="H59"/>
      <c r="I59"/>
      <c r="J59"/>
      <c r="K59"/>
    </row>
    <row r="60" spans="2:11" x14ac:dyDescent="0.3">
      <c r="B60"/>
      <c r="C60"/>
      <c r="D60"/>
      <c r="E60"/>
      <c r="F60"/>
      <c r="G60"/>
      <c r="H60"/>
      <c r="I60"/>
      <c r="J60"/>
      <c r="K60"/>
    </row>
    <row r="61" spans="2:11" x14ac:dyDescent="0.3">
      <c r="B61"/>
      <c r="C61"/>
      <c r="D61"/>
      <c r="E61"/>
      <c r="F61"/>
      <c r="G61"/>
      <c r="H61"/>
      <c r="I61"/>
      <c r="J61"/>
      <c r="K61"/>
    </row>
    <row r="62" spans="2:11" x14ac:dyDescent="0.3">
      <c r="B62"/>
      <c r="C62"/>
      <c r="D62"/>
      <c r="E62"/>
      <c r="F62"/>
      <c r="G62"/>
      <c r="H62"/>
      <c r="I62"/>
      <c r="J62"/>
      <c r="K62"/>
    </row>
    <row r="63" spans="2:11" x14ac:dyDescent="0.3">
      <c r="B63"/>
      <c r="C63"/>
      <c r="D63"/>
      <c r="E63"/>
      <c r="F63"/>
      <c r="G63"/>
      <c r="H63"/>
      <c r="I63"/>
      <c r="J63"/>
      <c r="K63"/>
    </row>
  </sheetData>
  <mergeCells count="5">
    <mergeCell ref="B6:K6"/>
    <mergeCell ref="Q6:AE6"/>
    <mergeCell ref="B22:J22"/>
    <mergeCell ref="B26:G26"/>
    <mergeCell ref="Q18:AE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topLeftCell="N1" zoomScale="85" zoomScaleNormal="85" workbookViewId="0">
      <selection activeCell="Z21" sqref="Z21:Z27"/>
    </sheetView>
  </sheetViews>
  <sheetFormatPr defaultColWidth="8.77734375" defaultRowHeight="14.4" x14ac:dyDescent="0.3"/>
  <cols>
    <col min="1" max="1" width="8.77734375" style="1"/>
    <col min="2" max="2" width="8.109375" style="1" bestFit="1" customWidth="1"/>
    <col min="3" max="3" width="16.44140625" style="1" bestFit="1" customWidth="1"/>
    <col min="4" max="4" width="6.44140625" style="1" bestFit="1" customWidth="1"/>
    <col min="5" max="5" width="12.88671875" style="1" bestFit="1" customWidth="1"/>
    <col min="6" max="6" width="14.88671875" style="1" bestFit="1" customWidth="1"/>
    <col min="7" max="7" width="12.109375" style="1" bestFit="1" customWidth="1"/>
    <col min="8" max="8" width="18.44140625" style="1" bestFit="1" customWidth="1"/>
    <col min="9" max="9" width="15.88671875" style="1" bestFit="1" customWidth="1"/>
    <col min="10" max="10" width="9.5546875" style="1" bestFit="1" customWidth="1"/>
    <col min="11" max="11" width="10.44140625" style="1" bestFit="1" customWidth="1"/>
    <col min="12" max="12" width="6.5546875" style="1" bestFit="1" customWidth="1"/>
    <col min="13" max="13" width="5.77734375" style="1" customWidth="1"/>
    <col min="14" max="14" width="22.6640625" style="1" bestFit="1" customWidth="1"/>
    <col min="15" max="15" width="9" style="1" bestFit="1" customWidth="1"/>
    <col min="16" max="16" width="7.44140625" style="1" customWidth="1"/>
    <col min="17" max="17" width="8.109375" style="1" bestFit="1" customWidth="1"/>
    <col min="18" max="18" width="12.88671875" style="1" bestFit="1" customWidth="1"/>
    <col min="19" max="19" width="14.88671875" style="1" bestFit="1" customWidth="1"/>
    <col min="20" max="20" width="12.109375" style="1" bestFit="1" customWidth="1"/>
    <col min="21" max="21" width="12.33203125" style="1" bestFit="1" customWidth="1"/>
    <col min="22" max="22" width="12.5546875" style="1" bestFit="1" customWidth="1"/>
    <col min="23" max="23" width="8.109375" style="1" bestFit="1" customWidth="1"/>
    <col min="24" max="24" width="10.6640625" style="1" bestFit="1" customWidth="1"/>
    <col min="25" max="25" width="13.77734375" style="1" bestFit="1" customWidth="1"/>
    <col min="26" max="26" width="11" style="1" bestFit="1" customWidth="1"/>
    <col min="27" max="27" width="7.109375" style="1" bestFit="1" customWidth="1"/>
    <col min="28" max="28" width="19" style="1" bestFit="1" customWidth="1"/>
    <col min="29" max="30" width="12.5546875" style="1" bestFit="1" customWidth="1"/>
    <col min="31" max="31" width="14.33203125" style="1" bestFit="1" customWidth="1"/>
    <col min="32" max="16384" width="8.77734375" style="1"/>
  </cols>
  <sheetData>
    <row r="1" spans="1:31" ht="15" thickBot="1" x14ac:dyDescent="0.35"/>
    <row r="2" spans="1:31" ht="16.2" thickBot="1" x14ac:dyDescent="0.35">
      <c r="B2" s="8" t="s">
        <v>1</v>
      </c>
      <c r="C2" s="2">
        <v>44895</v>
      </c>
      <c r="E2" s="8" t="s">
        <v>44</v>
      </c>
      <c r="F2" s="3">
        <v>9</v>
      </c>
      <c r="H2" s="8" t="s">
        <v>15</v>
      </c>
      <c r="I2" s="4">
        <v>22.88</v>
      </c>
      <c r="K2" s="8" t="s">
        <v>16</v>
      </c>
      <c r="L2" s="2" t="s">
        <v>45</v>
      </c>
      <c r="N2" s="8" t="s">
        <v>17</v>
      </c>
      <c r="O2" s="3">
        <v>1.155E-2</v>
      </c>
    </row>
    <row r="3" spans="1:31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1" ht="16.2" thickBot="1" x14ac:dyDescent="0.35">
      <c r="B4" s="8" t="s">
        <v>32</v>
      </c>
      <c r="C4" s="29">
        <f>G24</f>
        <v>5.5918905598507471E-2</v>
      </c>
      <c r="E4" s="8" t="s">
        <v>33</v>
      </c>
      <c r="F4" s="3">
        <f>G28</f>
        <v>0.35159116463938922</v>
      </c>
      <c r="H4" s="8"/>
      <c r="I4" s="4"/>
      <c r="K4" s="8" t="s">
        <v>56</v>
      </c>
      <c r="L4" s="69"/>
      <c r="N4" s="8" t="s">
        <v>23</v>
      </c>
      <c r="O4" s="3">
        <v>12.25</v>
      </c>
    </row>
    <row r="5" spans="1:31" ht="15" thickBot="1" x14ac:dyDescent="0.35"/>
    <row r="6" spans="1:31" ht="15" thickBot="1" x14ac:dyDescent="0.35">
      <c r="B6" s="110" t="s">
        <v>22</v>
      </c>
      <c r="C6" s="111"/>
      <c r="D6" s="111"/>
      <c r="E6" s="111"/>
      <c r="F6" s="111"/>
      <c r="G6" s="111"/>
      <c r="H6" s="111"/>
      <c r="I6" s="111"/>
      <c r="J6" s="111"/>
      <c r="K6" s="112"/>
      <c r="M6"/>
      <c r="N6"/>
      <c r="O6"/>
      <c r="P6"/>
      <c r="Q6" s="110" t="s">
        <v>60</v>
      </c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2"/>
    </row>
    <row r="7" spans="1:31" s="14" customFormat="1" ht="29.4" thickBot="1" x14ac:dyDescent="0.35">
      <c r="B7" s="11" t="s">
        <v>18</v>
      </c>
      <c r="C7" s="12" t="s">
        <v>19</v>
      </c>
      <c r="D7" s="12" t="s">
        <v>30</v>
      </c>
      <c r="E7" s="12" t="s">
        <v>20</v>
      </c>
      <c r="F7" s="12" t="s">
        <v>21</v>
      </c>
      <c r="G7" s="12" t="s">
        <v>24</v>
      </c>
      <c r="H7" s="12" t="s">
        <v>34</v>
      </c>
      <c r="I7" s="12" t="s">
        <v>35</v>
      </c>
      <c r="J7" s="12" t="s">
        <v>47</v>
      </c>
      <c r="K7" s="13" t="s">
        <v>48</v>
      </c>
      <c r="M7"/>
      <c r="N7"/>
      <c r="O7"/>
      <c r="P7"/>
      <c r="Q7" s="62" t="s">
        <v>18</v>
      </c>
      <c r="R7" s="63" t="s">
        <v>20</v>
      </c>
      <c r="S7" s="63" t="s">
        <v>21</v>
      </c>
      <c r="T7" s="63" t="s">
        <v>24</v>
      </c>
      <c r="U7" s="63" t="s">
        <v>25</v>
      </c>
      <c r="V7" s="63" t="s">
        <v>26</v>
      </c>
      <c r="W7" s="63" t="s">
        <v>27</v>
      </c>
      <c r="X7" s="63" t="s">
        <v>28</v>
      </c>
      <c r="Y7" s="63" t="s">
        <v>29</v>
      </c>
      <c r="Z7" s="63" t="s">
        <v>31</v>
      </c>
      <c r="AA7" s="68" t="s">
        <v>49</v>
      </c>
      <c r="AB7" s="68" t="s">
        <v>51</v>
      </c>
      <c r="AC7" s="68" t="s">
        <v>52</v>
      </c>
      <c r="AD7" s="68" t="s">
        <v>54</v>
      </c>
      <c r="AE7" s="68" t="s">
        <v>55</v>
      </c>
    </row>
    <row r="8" spans="1:31" x14ac:dyDescent="0.3">
      <c r="B8" s="35"/>
      <c r="C8" s="35"/>
      <c r="D8" s="53"/>
      <c r="E8" s="53"/>
      <c r="F8" s="53"/>
      <c r="G8" s="1">
        <f>E8-F8</f>
        <v>0</v>
      </c>
      <c r="H8" s="36" t="e">
        <f t="shared" ref="H8:I12" si="0">F8/$G$13</f>
        <v>#DIV/0!</v>
      </c>
      <c r="I8" s="36" t="e">
        <f t="shared" si="0"/>
        <v>#DIV/0!</v>
      </c>
      <c r="J8" s="35">
        <f>$J$13+(C8-$C$13)</f>
        <v>0</v>
      </c>
      <c r="K8" s="35" t="e">
        <f t="shared" ref="K8:K18" si="1">J8/$J$13</f>
        <v>#DIV/0!</v>
      </c>
      <c r="M8"/>
      <c r="N8"/>
      <c r="O8"/>
      <c r="P8"/>
      <c r="Q8" s="18">
        <v>41</v>
      </c>
      <c r="R8" s="19">
        <v>0.259075203943055</v>
      </c>
      <c r="S8" s="19">
        <v>4.1947589696517398E-3</v>
      </c>
      <c r="T8" s="19">
        <f t="shared" ref="T8:T16" si="2">R8-S8</f>
        <v>0.25488044497340329</v>
      </c>
      <c r="U8" s="19">
        <f>T8/T8</f>
        <v>1</v>
      </c>
      <c r="V8" s="19">
        <f>T8/U8</f>
        <v>0.25488044497340329</v>
      </c>
      <c r="W8" s="19">
        <f>V8/V8</f>
        <v>1</v>
      </c>
      <c r="X8" s="19"/>
      <c r="Y8" s="19"/>
      <c r="Z8" s="20"/>
      <c r="AA8" s="20"/>
      <c r="AB8" s="20"/>
      <c r="AC8" s="20"/>
      <c r="AD8" s="20"/>
      <c r="AE8" s="20"/>
    </row>
    <row r="9" spans="1:31" x14ac:dyDescent="0.3">
      <c r="B9" s="35"/>
      <c r="C9" s="35"/>
      <c r="D9" s="53"/>
      <c r="E9" s="53"/>
      <c r="F9" s="53"/>
      <c r="G9" s="1">
        <f t="shared" ref="G9:G18" si="3">E9-F9</f>
        <v>0</v>
      </c>
      <c r="H9" s="36" t="e">
        <f t="shared" si="0"/>
        <v>#DIV/0!</v>
      </c>
      <c r="I9" s="36" t="e">
        <f t="shared" si="0"/>
        <v>#DIV/0!</v>
      </c>
      <c r="J9" s="35">
        <f>$J$13+(C9-$C$13)</f>
        <v>0</v>
      </c>
      <c r="K9" s="35" t="e">
        <f t="shared" si="1"/>
        <v>#DIV/0!</v>
      </c>
      <c r="M9"/>
      <c r="N9"/>
      <c r="O9"/>
      <c r="P9"/>
      <c r="Q9" s="15">
        <v>43</v>
      </c>
      <c r="R9" s="16">
        <v>0.277408466121359</v>
      </c>
      <c r="S9" s="16">
        <v>2.35165138606964E-3</v>
      </c>
      <c r="T9" s="16">
        <f t="shared" si="2"/>
        <v>0.27505681473528937</v>
      </c>
      <c r="U9" s="16">
        <f>U12+(3*(U8-U12)/4)</f>
        <v>0.91780297169788505</v>
      </c>
      <c r="V9" s="16">
        <f>T9/U9</f>
        <v>0.29969048174517171</v>
      </c>
      <c r="W9" s="16">
        <f t="shared" ref="W9:W16" si="4">V9/$V$8</f>
        <v>1.1758080608202184</v>
      </c>
      <c r="X9" s="16">
        <v>-1.7290331715210201</v>
      </c>
      <c r="Y9" s="16">
        <f>X9/$O$4</f>
        <v>-0.14114556502212408</v>
      </c>
      <c r="Z9" s="17">
        <f>Y9/0.55</f>
        <v>-0.25662830004022558</v>
      </c>
      <c r="AA9" s="17">
        <v>5.0061764563106799E-2</v>
      </c>
      <c r="AB9" s="17">
        <f>AA9/U9</f>
        <v>5.4545219515355549E-2</v>
      </c>
      <c r="AC9" s="17">
        <f>AB9/$O$2</f>
        <v>4.7225298281693115</v>
      </c>
      <c r="AD9" s="17">
        <f>AB9/$F$4</f>
        <v>0.15513819743252097</v>
      </c>
      <c r="AE9" s="17" t="e">
        <f>AB9/$L$4</f>
        <v>#DIV/0!</v>
      </c>
    </row>
    <row r="10" spans="1:31" x14ac:dyDescent="0.3">
      <c r="B10" s="35"/>
      <c r="C10" s="35"/>
      <c r="D10" s="53"/>
      <c r="E10" s="53"/>
      <c r="F10" s="53"/>
      <c r="G10" s="1">
        <f t="shared" si="3"/>
        <v>0</v>
      </c>
      <c r="H10" s="36" t="e">
        <f t="shared" si="0"/>
        <v>#DIV/0!</v>
      </c>
      <c r="I10" s="36" t="e">
        <f t="shared" si="0"/>
        <v>#DIV/0!</v>
      </c>
      <c r="J10" s="35">
        <f>$J$13+(C10-$C$13)</f>
        <v>0</v>
      </c>
      <c r="K10" s="35" t="e">
        <f t="shared" si="1"/>
        <v>#DIV/0!</v>
      </c>
      <c r="M10"/>
      <c r="N10"/>
      <c r="O10"/>
      <c r="P10"/>
      <c r="Q10" s="15">
        <v>45</v>
      </c>
      <c r="R10" s="16">
        <v>0.27971633829210502</v>
      </c>
      <c r="S10" s="16">
        <v>2.0070255726368099E-3</v>
      </c>
      <c r="T10" s="16">
        <f t="shared" si="2"/>
        <v>0.27770931271946819</v>
      </c>
      <c r="U10" s="16">
        <f>U12+(2*(U8-U12)/4)</f>
        <v>0.8356059433957701</v>
      </c>
      <c r="V10" s="16">
        <f>T10/U10</f>
        <v>0.33234482702564511</v>
      </c>
      <c r="W10" s="16">
        <f t="shared" si="4"/>
        <v>1.3039243832939997</v>
      </c>
      <c r="X10" s="16">
        <v>-13.878125000000001</v>
      </c>
      <c r="Y10" s="16">
        <f>X10/$O$4</f>
        <v>-1.1329081632653062</v>
      </c>
      <c r="Z10" s="17">
        <f>Y10/0.55</f>
        <v>-2.0598330241187384</v>
      </c>
      <c r="AA10" s="17">
        <v>1.1293862894736799</v>
      </c>
      <c r="AB10" s="17">
        <f>AA10/U10</f>
        <v>1.3515776166981688</v>
      </c>
      <c r="AC10" s="17">
        <f t="shared" ref="AC10:AC11" si="5">AB10/$O$2</f>
        <v>117.01970707343453</v>
      </c>
      <c r="AD10" s="17">
        <f>AB10/$F$4</f>
        <v>3.8441740084237308</v>
      </c>
      <c r="AE10" s="17" t="e">
        <f>AB10/$L$4</f>
        <v>#DIV/0!</v>
      </c>
    </row>
    <row r="11" spans="1:31" x14ac:dyDescent="0.3">
      <c r="B11" s="35"/>
      <c r="C11" s="35"/>
      <c r="D11" s="53"/>
      <c r="E11" s="53"/>
      <c r="F11" s="53"/>
      <c r="G11" s="1">
        <f t="shared" si="3"/>
        <v>0</v>
      </c>
      <c r="H11" s="36" t="e">
        <f t="shared" si="0"/>
        <v>#DIV/0!</v>
      </c>
      <c r="I11" s="36" t="e">
        <f t="shared" si="0"/>
        <v>#DIV/0!</v>
      </c>
      <c r="J11" s="35">
        <f>$J$13+(C11-$C$13)</f>
        <v>0</v>
      </c>
      <c r="K11" s="35" t="e">
        <f t="shared" si="1"/>
        <v>#DIV/0!</v>
      </c>
      <c r="M11"/>
      <c r="N11"/>
      <c r="O11"/>
      <c r="P11"/>
      <c r="Q11" s="15">
        <v>47</v>
      </c>
      <c r="R11" s="16">
        <v>0.28115678061538402</v>
      </c>
      <c r="S11" s="16">
        <v>2.00229125422885E-3</v>
      </c>
      <c r="T11" s="16">
        <f t="shared" si="2"/>
        <v>0.27915448936115517</v>
      </c>
      <c r="U11" s="16">
        <f>U12+(1*(U8-U12)/4)</f>
        <v>0.75340891509365515</v>
      </c>
      <c r="V11" s="16">
        <f t="shared" ref="V11:V16" si="6">T11/U11</f>
        <v>0.37052188229874328</v>
      </c>
      <c r="W11" s="16">
        <f t="shared" si="4"/>
        <v>1.4537085508360876</v>
      </c>
      <c r="X11" s="16">
        <v>-43.814615384615301</v>
      </c>
      <c r="Y11" s="16">
        <f>X11/$O$4</f>
        <v>-3.5767032967032897</v>
      </c>
      <c r="Z11" s="17">
        <f>Y11/0.55</f>
        <v>-6.5030969030968899</v>
      </c>
      <c r="AA11" s="17">
        <v>4.1067819230769302</v>
      </c>
      <c r="AB11" s="17">
        <f>AA11/U11</f>
        <v>5.4509335379531878</v>
      </c>
      <c r="AC11" s="17">
        <f t="shared" si="5"/>
        <v>471.9422976582847</v>
      </c>
      <c r="AD11" s="17">
        <f>AB11/$F$4</f>
        <v>15.503613532336509</v>
      </c>
      <c r="AE11" s="17" t="e">
        <f>AB11/$L$4</f>
        <v>#DIV/0!</v>
      </c>
    </row>
    <row r="12" spans="1:31" x14ac:dyDescent="0.3">
      <c r="B12" s="35"/>
      <c r="C12" s="35"/>
      <c r="D12" s="53"/>
      <c r="E12" s="53"/>
      <c r="F12" s="53"/>
      <c r="G12" s="1">
        <f t="shared" si="3"/>
        <v>0</v>
      </c>
      <c r="H12" s="36" t="e">
        <f t="shared" si="0"/>
        <v>#DIV/0!</v>
      </c>
      <c r="I12" s="36" t="e">
        <f t="shared" si="0"/>
        <v>#DIV/0!</v>
      </c>
      <c r="J12" s="35">
        <f>$J$13+(C12-$C$13)</f>
        <v>0</v>
      </c>
      <c r="K12" s="35" t="e">
        <f t="shared" si="1"/>
        <v>#DIV/0!</v>
      </c>
      <c r="M12"/>
      <c r="N12"/>
      <c r="O12"/>
      <c r="P12"/>
      <c r="Q12" s="21">
        <v>48</v>
      </c>
      <c r="R12" s="22">
        <v>0.174669065183333</v>
      </c>
      <c r="S12" s="22">
        <v>3.59028080646765E-3</v>
      </c>
      <c r="T12" s="22">
        <f t="shared" si="2"/>
        <v>0.17107878437686536</v>
      </c>
      <c r="U12" s="22">
        <f>T12/T8</f>
        <v>0.6712118867915402</v>
      </c>
      <c r="V12" s="22">
        <f t="shared" si="6"/>
        <v>0.25488044497340329</v>
      </c>
      <c r="W12" s="22">
        <f t="shared" si="4"/>
        <v>1</v>
      </c>
      <c r="X12" s="22"/>
      <c r="Y12" s="22"/>
      <c r="Z12" s="23"/>
      <c r="AA12" s="23"/>
      <c r="AB12" s="23"/>
      <c r="AC12" s="23"/>
      <c r="AD12" s="23"/>
      <c r="AE12" s="23"/>
    </row>
    <row r="13" spans="1:31" x14ac:dyDescent="0.3">
      <c r="B13" s="35"/>
      <c r="C13" s="35"/>
      <c r="D13" s="53"/>
      <c r="E13" s="53"/>
      <c r="F13" s="53"/>
      <c r="G13" s="1">
        <f t="shared" si="3"/>
        <v>0</v>
      </c>
      <c r="H13" s="36" t="e">
        <f>F13/$G$13</f>
        <v>#DIV/0!</v>
      </c>
      <c r="I13" s="36" t="e">
        <f>G13/$G$13</f>
        <v>#DIV/0!</v>
      </c>
      <c r="J13" s="35">
        <f>C13*0.55</f>
        <v>0</v>
      </c>
      <c r="K13" s="35" t="e">
        <f t="shared" si="1"/>
        <v>#DIV/0!</v>
      </c>
      <c r="M13"/>
      <c r="N13"/>
      <c r="O13"/>
      <c r="P13"/>
      <c r="Q13" s="15">
        <v>50</v>
      </c>
      <c r="R13" s="16">
        <v>0.23977979529599999</v>
      </c>
      <c r="S13" s="16">
        <v>1.9527208990049701E-3</v>
      </c>
      <c r="T13" s="16">
        <f t="shared" si="2"/>
        <v>0.23782707439699502</v>
      </c>
      <c r="U13" s="16">
        <f>U16+(3*(U12-U16)/4)</f>
        <v>0.65758984716114677</v>
      </c>
      <c r="V13" s="16">
        <f t="shared" si="6"/>
        <v>0.36166476022053595</v>
      </c>
      <c r="W13" s="16">
        <f t="shared" si="4"/>
        <v>1.4189584464130842</v>
      </c>
      <c r="X13" s="16">
        <v>-6.9720333333333304</v>
      </c>
      <c r="Y13" s="16">
        <f>X13/$O$4</f>
        <v>-0.5691455782312923</v>
      </c>
      <c r="Z13" s="17">
        <f>Y13/0.55</f>
        <v>-1.0348101422387133</v>
      </c>
      <c r="AA13" s="17">
        <v>0.54472309333333202</v>
      </c>
      <c r="AB13" s="17">
        <f>AA13/U13</f>
        <v>0.8283629920457759</v>
      </c>
      <c r="AC13" s="17">
        <f>AB13/$O$2</f>
        <v>71.719739571062846</v>
      </c>
      <c r="AD13" s="17">
        <f>AB13/$F$4</f>
        <v>2.3560404110137112</v>
      </c>
      <c r="AE13" s="17" t="e">
        <f>AB13/$L$4</f>
        <v>#DIV/0!</v>
      </c>
    </row>
    <row r="14" spans="1:31" x14ac:dyDescent="0.3">
      <c r="B14" s="35"/>
      <c r="C14" s="35"/>
      <c r="D14" s="53"/>
      <c r="E14" s="53"/>
      <c r="F14" s="53"/>
      <c r="G14" s="1">
        <f t="shared" si="3"/>
        <v>0</v>
      </c>
      <c r="H14" s="36" t="e">
        <f t="shared" ref="H14:I18" si="7">F14/$G$13</f>
        <v>#DIV/0!</v>
      </c>
      <c r="I14" s="36" t="e">
        <f t="shared" si="7"/>
        <v>#DIV/0!</v>
      </c>
      <c r="J14" s="35">
        <f>$J$13+(C14-$C$13)</f>
        <v>0</v>
      </c>
      <c r="K14" s="35" t="e">
        <f t="shared" si="1"/>
        <v>#DIV/0!</v>
      </c>
      <c r="M14"/>
      <c r="N14"/>
      <c r="O14"/>
      <c r="P14"/>
      <c r="Q14" s="15">
        <v>52</v>
      </c>
      <c r="R14" s="16">
        <v>0.24332779033599999</v>
      </c>
      <c r="S14" s="16">
        <v>1.80258613532338E-3</v>
      </c>
      <c r="T14" s="16">
        <f t="shared" si="2"/>
        <v>0.24152520420067661</v>
      </c>
      <c r="U14" s="16">
        <f>U16+(2*(U12-U16)/4)</f>
        <v>0.64396780753075333</v>
      </c>
      <c r="V14" s="16">
        <f t="shared" si="6"/>
        <v>0.37505788546602514</v>
      </c>
      <c r="W14" s="16">
        <f t="shared" si="4"/>
        <v>1.4715051423625785</v>
      </c>
      <c r="X14" s="16">
        <v>-20.93235</v>
      </c>
      <c r="Y14" s="16">
        <f>X14/$O$4</f>
        <v>-1.7087632653061224</v>
      </c>
      <c r="Z14" s="17">
        <f>Y14/0.55</f>
        <v>-3.1068423005565862</v>
      </c>
      <c r="AA14" s="17">
        <v>2.00542928</v>
      </c>
      <c r="AB14" s="17">
        <f>AA14/U14</f>
        <v>3.1141762935163939</v>
      </c>
      <c r="AC14" s="17">
        <f>AB14/$O$2</f>
        <v>269.62565311830252</v>
      </c>
      <c r="AD14" s="17">
        <f>AB14/$F$4</f>
        <v>8.8573792709224097</v>
      </c>
      <c r="AE14" s="17" t="e">
        <f>AB14/$L$4</f>
        <v>#DIV/0!</v>
      </c>
    </row>
    <row r="15" spans="1:31" x14ac:dyDescent="0.3">
      <c r="B15" s="35"/>
      <c r="C15" s="35"/>
      <c r="D15" s="53"/>
      <c r="E15" s="53"/>
      <c r="F15" s="53"/>
      <c r="G15" s="1">
        <f t="shared" si="3"/>
        <v>0</v>
      </c>
      <c r="H15" s="36" t="e">
        <f t="shared" si="7"/>
        <v>#DIV/0!</v>
      </c>
      <c r="I15" s="36" t="e">
        <f t="shared" si="7"/>
        <v>#DIV/0!</v>
      </c>
      <c r="J15" s="35">
        <f>$J$13+(C15-$C$13)</f>
        <v>0</v>
      </c>
      <c r="K15" s="35" t="e">
        <f t="shared" si="1"/>
        <v>#DIV/0!</v>
      </c>
      <c r="M15"/>
      <c r="N15"/>
      <c r="O15"/>
      <c r="P15"/>
      <c r="Q15" s="15">
        <v>54</v>
      </c>
      <c r="R15" s="16">
        <v>0.24133643506666599</v>
      </c>
      <c r="S15" s="16">
        <v>1.6144057278606901E-3</v>
      </c>
      <c r="T15" s="16">
        <f t="shared" si="2"/>
        <v>0.23972202933880529</v>
      </c>
      <c r="U15" s="16">
        <f>U16+(1*(U12-U16)/4)</f>
        <v>0.63034576790036001</v>
      </c>
      <c r="V15" s="16">
        <f t="shared" si="6"/>
        <v>0.38030243327769692</v>
      </c>
      <c r="W15" s="16">
        <f t="shared" si="4"/>
        <v>1.4920816436795745</v>
      </c>
      <c r="X15" s="16">
        <v>-72.636770833333401</v>
      </c>
      <c r="Y15" s="16">
        <f>X15/$O$4</f>
        <v>-5.9295323129251756</v>
      </c>
      <c r="Z15" s="17">
        <f>Y15/0.55</f>
        <v>-10.780967841682136</v>
      </c>
      <c r="AA15" s="17">
        <v>7.7874431041666599</v>
      </c>
      <c r="AB15" s="17">
        <f>AA15/U15</f>
        <v>12.354240324490663</v>
      </c>
      <c r="AC15" s="17">
        <f t="shared" ref="AC15" si="8">AB15/$O$2</f>
        <v>1069.6311969255985</v>
      </c>
      <c r="AD15" s="17">
        <f>AB15/$F$4</f>
        <v>35.138085273450585</v>
      </c>
      <c r="AE15" s="17" t="e">
        <f>AB15/$L$4</f>
        <v>#DIV/0!</v>
      </c>
    </row>
    <row r="16" spans="1:31" ht="15" thickBot="1" x14ac:dyDescent="0.35">
      <c r="A16" s="28"/>
      <c r="B16" s="35"/>
      <c r="C16" s="35"/>
      <c r="D16" s="53"/>
      <c r="E16" s="53"/>
      <c r="F16" s="53"/>
      <c r="G16" s="1">
        <f t="shared" si="3"/>
        <v>0</v>
      </c>
      <c r="H16" s="36" t="e">
        <f t="shared" si="7"/>
        <v>#DIV/0!</v>
      </c>
      <c r="I16" s="36" t="e">
        <f t="shared" si="7"/>
        <v>#DIV/0!</v>
      </c>
      <c r="J16" s="35">
        <f>$J$13+(C16-$C$13)</f>
        <v>0</v>
      </c>
      <c r="K16" s="35" t="e">
        <f t="shared" si="1"/>
        <v>#DIV/0!</v>
      </c>
      <c r="L16" s="28"/>
      <c r="M16"/>
      <c r="N16"/>
      <c r="O16"/>
      <c r="P16"/>
      <c r="Q16" s="24">
        <v>55</v>
      </c>
      <c r="R16" s="25">
        <v>0.159129014452777</v>
      </c>
      <c r="S16" s="25">
        <v>1.9381961656716399E-3</v>
      </c>
      <c r="T16" s="25">
        <f t="shared" si="2"/>
        <v>0.15719081828710535</v>
      </c>
      <c r="U16" s="25">
        <f>T16/T8</f>
        <v>0.61672372826996658</v>
      </c>
      <c r="V16" s="25">
        <f t="shared" si="6"/>
        <v>0.25488044497340329</v>
      </c>
      <c r="W16" s="25">
        <f t="shared" si="4"/>
        <v>1</v>
      </c>
      <c r="X16" s="25"/>
      <c r="Y16" s="25"/>
      <c r="Z16" s="26"/>
      <c r="AA16" s="26"/>
      <c r="AB16" s="26"/>
      <c r="AC16" s="26"/>
      <c r="AD16" s="26"/>
      <c r="AE16" s="26"/>
    </row>
    <row r="17" spans="2:32" ht="15" thickBot="1" x14ac:dyDescent="0.35">
      <c r="B17" s="35"/>
      <c r="C17" s="35"/>
      <c r="D17" s="53"/>
      <c r="E17" s="53"/>
      <c r="F17" s="53"/>
      <c r="G17" s="1">
        <f t="shared" si="3"/>
        <v>0</v>
      </c>
      <c r="H17" s="36" t="e">
        <f t="shared" si="7"/>
        <v>#DIV/0!</v>
      </c>
      <c r="I17" s="36" t="e">
        <f t="shared" si="7"/>
        <v>#DIV/0!</v>
      </c>
      <c r="J17" s="35">
        <f>$J$13+(C17-$C$13)</f>
        <v>0</v>
      </c>
      <c r="K17" s="35" t="e">
        <f t="shared" si="1"/>
        <v>#DIV/0!</v>
      </c>
      <c r="Q17"/>
      <c r="R17"/>
      <c r="S17"/>
      <c r="T17"/>
      <c r="U17"/>
      <c r="V17"/>
      <c r="W17"/>
      <c r="X17"/>
      <c r="Y17"/>
      <c r="Z17"/>
    </row>
    <row r="18" spans="2:32" ht="15" thickBot="1" x14ac:dyDescent="0.35">
      <c r="B18" s="35"/>
      <c r="C18" s="35"/>
      <c r="D18" s="53"/>
      <c r="E18" s="53"/>
      <c r="F18" s="53"/>
      <c r="G18" s="1">
        <f t="shared" si="3"/>
        <v>0</v>
      </c>
      <c r="H18" s="36" t="e">
        <f t="shared" si="7"/>
        <v>#DIV/0!</v>
      </c>
      <c r="I18" s="36" t="e">
        <f t="shared" si="7"/>
        <v>#DIV/0!</v>
      </c>
      <c r="J18" s="35">
        <f>$J$13+(C18-$C$13)</f>
        <v>0</v>
      </c>
      <c r="K18" s="35" t="e">
        <f t="shared" si="1"/>
        <v>#DIV/0!</v>
      </c>
      <c r="Q18" s="113" t="s">
        <v>61</v>
      </c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5"/>
    </row>
    <row r="19" spans="2:32" ht="29.4" thickBot="1" x14ac:dyDescent="0.35">
      <c r="B19" s="35"/>
      <c r="C19" s="35"/>
      <c r="D19" s="53"/>
      <c r="E19" s="53"/>
      <c r="F19" s="53"/>
      <c r="G19" s="54"/>
      <c r="H19" s="36"/>
      <c r="I19" s="36"/>
      <c r="J19" s="35"/>
      <c r="K19" s="35"/>
      <c r="Q19" s="62" t="s">
        <v>18</v>
      </c>
      <c r="R19" s="63" t="s">
        <v>20</v>
      </c>
      <c r="S19" s="63" t="s">
        <v>21</v>
      </c>
      <c r="T19" s="63" t="s">
        <v>24</v>
      </c>
      <c r="U19" s="63" t="s">
        <v>25</v>
      </c>
      <c r="V19" s="63" t="s">
        <v>26</v>
      </c>
      <c r="W19" s="63" t="s">
        <v>27</v>
      </c>
      <c r="X19" s="63" t="s">
        <v>28</v>
      </c>
      <c r="Y19" s="63" t="s">
        <v>29</v>
      </c>
      <c r="Z19" s="63" t="s">
        <v>31</v>
      </c>
      <c r="AA19" s="68" t="s">
        <v>49</v>
      </c>
      <c r="AB19" s="68" t="s">
        <v>51</v>
      </c>
      <c r="AC19" s="68" t="s">
        <v>52</v>
      </c>
      <c r="AD19" s="68" t="s">
        <v>54</v>
      </c>
      <c r="AE19" s="68" t="s">
        <v>55</v>
      </c>
    </row>
    <row r="20" spans="2:32" x14ac:dyDescent="0.3">
      <c r="B20" s="35"/>
      <c r="C20" s="35"/>
      <c r="D20" s="53"/>
      <c r="E20" s="53"/>
      <c r="F20" s="53"/>
      <c r="G20" s="54"/>
      <c r="H20" s="36"/>
      <c r="I20" s="36"/>
      <c r="J20" s="35"/>
      <c r="K20" s="35"/>
      <c r="Q20" s="18">
        <v>41</v>
      </c>
      <c r="R20" s="19">
        <v>0.259075203943055</v>
      </c>
      <c r="S20" s="19">
        <v>4.1947589696517398E-3</v>
      </c>
      <c r="T20" s="19">
        <f t="shared" ref="T20:T28" si="9">R20-S20</f>
        <v>0.25488044497340329</v>
      </c>
      <c r="U20" s="19">
        <f>T20/T20</f>
        <v>1</v>
      </c>
      <c r="V20" s="19">
        <f>T20/U20</f>
        <v>0.25488044497340329</v>
      </c>
      <c r="W20" s="19">
        <f>V20/V20</f>
        <v>1</v>
      </c>
      <c r="X20" s="19"/>
      <c r="Y20" s="19"/>
      <c r="Z20" s="20"/>
      <c r="AA20" s="20"/>
      <c r="AB20" s="20"/>
      <c r="AC20" s="20"/>
      <c r="AD20" s="20"/>
      <c r="AE20" s="20"/>
    </row>
    <row r="21" spans="2:32" ht="15" thickBot="1" x14ac:dyDescent="0.35">
      <c r="H21" s="27"/>
      <c r="I21" s="27"/>
      <c r="Q21" s="15">
        <v>42</v>
      </c>
      <c r="R21" s="16">
        <v>0.26015694835177899</v>
      </c>
      <c r="S21" s="16">
        <v>-2.4093758114427802E-3</v>
      </c>
      <c r="T21" s="16">
        <f t="shared" si="9"/>
        <v>0.26256632416322179</v>
      </c>
      <c r="U21" s="16">
        <f>U24+(3*(U20-U24)/4)</f>
        <v>0.91780297169788505</v>
      </c>
      <c r="V21" s="16">
        <f t="shared" ref="V21:V28" si="10">T21/U21</f>
        <v>0.28608136196975753</v>
      </c>
      <c r="W21" s="16">
        <f t="shared" ref="W21:W28" si="11">V21/$V$8</f>
        <v>1.1224139301844442</v>
      </c>
      <c r="X21" s="16">
        <v>-1.7290331715210201</v>
      </c>
      <c r="Y21" s="16">
        <f>X21/$O$4</f>
        <v>-0.14114556502212408</v>
      </c>
      <c r="Z21" s="17">
        <f>Y21/0.55</f>
        <v>-0.25662830004022558</v>
      </c>
      <c r="AA21" s="17">
        <v>3.1320912621359602E-2</v>
      </c>
      <c r="AB21" s="17">
        <f>AA21/U21</f>
        <v>3.4125965579973702E-2</v>
      </c>
      <c r="AC21" s="17">
        <f>AB21/$O$2</f>
        <v>2.9546290545431777</v>
      </c>
      <c r="AD21" s="17">
        <f>AB21/$F$4</f>
        <v>9.7061499298411333E-2</v>
      </c>
      <c r="AE21" s="17" t="e">
        <f>AB21/$L$4</f>
        <v>#DIV/0!</v>
      </c>
      <c r="AF21" s="73" t="s">
        <v>63</v>
      </c>
    </row>
    <row r="22" spans="2:32" ht="15" thickBot="1" x14ac:dyDescent="0.35">
      <c r="B22" s="110" t="s">
        <v>42</v>
      </c>
      <c r="C22" s="111"/>
      <c r="D22" s="111"/>
      <c r="E22" s="111"/>
      <c r="F22" s="111"/>
      <c r="G22" s="111"/>
      <c r="H22" s="111"/>
      <c r="I22" s="111"/>
      <c r="J22" s="112"/>
      <c r="Q22" s="15">
        <v>44</v>
      </c>
      <c r="R22" s="16">
        <v>0.26116666244210501</v>
      </c>
      <c r="S22" s="16">
        <v>-1.8994659014925301E-3</v>
      </c>
      <c r="T22" s="16">
        <f t="shared" si="9"/>
        <v>0.26306612834359755</v>
      </c>
      <c r="U22" s="16">
        <f>U24+(2*(U20-U24)/4)</f>
        <v>0.8356059433957701</v>
      </c>
      <c r="V22" s="16">
        <f t="shared" si="10"/>
        <v>0.31482079612136132</v>
      </c>
      <c r="W22" s="16">
        <f t="shared" si="11"/>
        <v>1.235170458660384</v>
      </c>
      <c r="X22" s="16">
        <v>-13.878125000000001</v>
      </c>
      <c r="Y22" s="16">
        <f>X22/$O$4</f>
        <v>-1.1329081632653062</v>
      </c>
      <c r="Z22" s="17">
        <f>Y22/0.55</f>
        <v>-2.0598330241187384</v>
      </c>
      <c r="AA22" s="17">
        <v>0.91436915789473405</v>
      </c>
      <c r="AB22" s="17">
        <f>AA22/U22</f>
        <v>1.094258801198664</v>
      </c>
      <c r="AC22" s="17">
        <f t="shared" ref="AC22:AC23" si="12">AB22/$O$2</f>
        <v>94.741021748802083</v>
      </c>
      <c r="AD22" s="17">
        <f>AB22/$F$4</f>
        <v>3.1123046061780153</v>
      </c>
      <c r="AE22" s="17" t="e">
        <f>AB22/$L$4</f>
        <v>#DIV/0!</v>
      </c>
    </row>
    <row r="23" spans="2:32" ht="29.4" thickBot="1" x14ac:dyDescent="0.35">
      <c r="B23" s="11" t="s">
        <v>18</v>
      </c>
      <c r="C23" s="12" t="s">
        <v>19</v>
      </c>
      <c r="D23" s="12" t="s">
        <v>30</v>
      </c>
      <c r="E23" s="12" t="s">
        <v>20</v>
      </c>
      <c r="F23" s="12" t="s">
        <v>21</v>
      </c>
      <c r="G23" s="13" t="s">
        <v>24</v>
      </c>
      <c r="H23" s="12" t="s">
        <v>37</v>
      </c>
      <c r="I23" s="13" t="s">
        <v>38</v>
      </c>
      <c r="J23" s="57" t="s">
        <v>50</v>
      </c>
      <c r="Q23" s="15">
        <v>46</v>
      </c>
      <c r="R23" s="16">
        <v>0.25801832740769198</v>
      </c>
      <c r="S23" s="16">
        <v>-1.8194223815920401E-3</v>
      </c>
      <c r="T23" s="16">
        <f t="shared" si="9"/>
        <v>0.25983774978928403</v>
      </c>
      <c r="U23" s="16">
        <f>U24+(1*(U20-U24)/4)</f>
        <v>0.75340891509365515</v>
      </c>
      <c r="V23" s="16">
        <f t="shared" si="10"/>
        <v>0.34488276496832265</v>
      </c>
      <c r="W23" s="16">
        <f t="shared" si="11"/>
        <v>1.3531158304604776</v>
      </c>
      <c r="X23" s="16">
        <v>-43.814615384615301</v>
      </c>
      <c r="Y23" s="16">
        <f>X23/$O$4</f>
        <v>-3.5767032967032897</v>
      </c>
      <c r="Z23" s="17">
        <f>Y23/0.55</f>
        <v>-6.5030969030968899</v>
      </c>
      <c r="AA23" s="17">
        <v>3.2097644038461599</v>
      </c>
      <c r="AB23" s="17">
        <f>AA23/U23</f>
        <v>4.2603217715404371</v>
      </c>
      <c r="AC23" s="17">
        <f t="shared" si="12"/>
        <v>368.85902783899888</v>
      </c>
      <c r="AD23" s="17">
        <f>AB23/$F$4</f>
        <v>12.117260614071608</v>
      </c>
      <c r="AE23" s="17" t="e">
        <f>AB23/$L$4</f>
        <v>#DIV/0!</v>
      </c>
    </row>
    <row r="24" spans="2:32" x14ac:dyDescent="0.3">
      <c r="B24" s="1">
        <v>11</v>
      </c>
      <c r="E24" s="1">
        <v>6.0686562300000003E-2</v>
      </c>
      <c r="F24" s="1">
        <v>4.7676567014925302E-3</v>
      </c>
      <c r="G24" s="1">
        <f>E24-F24</f>
        <v>5.5918905598507471E-2</v>
      </c>
      <c r="H24" s="1">
        <v>7.4999999999999997E-3</v>
      </c>
      <c r="I24" s="1">
        <v>7.0000000000000001E-3</v>
      </c>
      <c r="Q24" s="21">
        <v>48</v>
      </c>
      <c r="R24" s="22">
        <v>0.174669065183333</v>
      </c>
      <c r="S24" s="22">
        <v>3.59028080646765E-3</v>
      </c>
      <c r="T24" s="22">
        <f t="shared" si="9"/>
        <v>0.17107878437686536</v>
      </c>
      <c r="U24" s="22">
        <f>T24/T20</f>
        <v>0.6712118867915402</v>
      </c>
      <c r="V24" s="22">
        <f t="shared" si="10"/>
        <v>0.25488044497340329</v>
      </c>
      <c r="W24" s="22">
        <f t="shared" si="11"/>
        <v>1</v>
      </c>
      <c r="X24" s="22"/>
      <c r="Y24" s="22"/>
      <c r="Z24" s="23"/>
      <c r="AA24" s="23"/>
      <c r="AB24" s="23"/>
      <c r="AC24" s="23"/>
      <c r="AD24" s="23"/>
      <c r="AE24" s="23"/>
    </row>
    <row r="25" spans="2:32" ht="15" thickBot="1" x14ac:dyDescent="0.35">
      <c r="Q25" s="15">
        <v>49</v>
      </c>
      <c r="R25" s="16">
        <v>0.22085861780133301</v>
      </c>
      <c r="S25" s="16">
        <v>-1.45759164676617E-3</v>
      </c>
      <c r="T25" s="16">
        <f t="shared" si="9"/>
        <v>0.22231620944809918</v>
      </c>
      <c r="U25" s="16">
        <f>U28+(3*(U24-U28)/4)</f>
        <v>0.65758984716114677</v>
      </c>
      <c r="V25" s="16">
        <f t="shared" si="10"/>
        <v>0.33807731431355131</v>
      </c>
      <c r="W25" s="16">
        <f t="shared" si="11"/>
        <v>1.3264152702998835</v>
      </c>
      <c r="X25" s="16">
        <v>-6.9720333333333304</v>
      </c>
      <c r="Y25" s="16">
        <f>X25/$O$4</f>
        <v>-0.5691455782312923</v>
      </c>
      <c r="Z25" s="17">
        <f>Y25/0.55</f>
        <v>-1.0348101422387133</v>
      </c>
      <c r="AA25" s="17">
        <v>0.41779776666666602</v>
      </c>
      <c r="AB25" s="17">
        <f>AA25/U25</f>
        <v>0.63534704568557898</v>
      </c>
      <c r="AC25" s="17">
        <f>AB25/$O$2</f>
        <v>55.008402223859655</v>
      </c>
      <c r="AD25" s="17">
        <f>AB25/$F$4</f>
        <v>1.807062035637969</v>
      </c>
      <c r="AE25" s="17" t="e">
        <f>AB25/$L$4</f>
        <v>#DIV/0!</v>
      </c>
    </row>
    <row r="26" spans="2:32" ht="15" thickBot="1" x14ac:dyDescent="0.35">
      <c r="B26" s="110" t="s">
        <v>36</v>
      </c>
      <c r="C26" s="111"/>
      <c r="D26" s="111"/>
      <c r="E26" s="111"/>
      <c r="F26" s="111"/>
      <c r="G26" s="112"/>
      <c r="H26"/>
      <c r="I26"/>
      <c r="Q26" s="15">
        <v>51</v>
      </c>
      <c r="R26" s="16">
        <v>0.23016481375600001</v>
      </c>
      <c r="S26" s="16">
        <v>-6.3084209502487496E-4</v>
      </c>
      <c r="T26" s="16">
        <f t="shared" si="9"/>
        <v>0.23079565585102488</v>
      </c>
      <c r="U26" s="16">
        <f>U28+(2*(U24-U28)/4)</f>
        <v>0.64396780753075333</v>
      </c>
      <c r="V26" s="16">
        <f t="shared" si="10"/>
        <v>0.35839626321693574</v>
      </c>
      <c r="W26" s="16">
        <f t="shared" si="11"/>
        <v>1.4061347988243442</v>
      </c>
      <c r="X26" s="16">
        <v>-20.93235</v>
      </c>
      <c r="Y26" s="16">
        <f>X26/$O$4</f>
        <v>-1.7087632653061224</v>
      </c>
      <c r="Z26" s="17">
        <f>Y26/0.55</f>
        <v>-3.1068423005565862</v>
      </c>
      <c r="AA26" s="17">
        <v>1.63417905</v>
      </c>
      <c r="AB26" s="17">
        <f>AA26/U26</f>
        <v>2.5376719626189668</v>
      </c>
      <c r="AC26" s="17">
        <f>AB26/$O$2</f>
        <v>219.71185823540839</v>
      </c>
      <c r="AD26" s="17">
        <f>AB26/$F$4</f>
        <v>7.217678422669521</v>
      </c>
      <c r="AE26" s="17" t="e">
        <f>AB26/$L$4</f>
        <v>#DIV/0!</v>
      </c>
    </row>
    <row r="27" spans="2:32" ht="15" thickBot="1" x14ac:dyDescent="0.35">
      <c r="B27" s="11" t="s">
        <v>18</v>
      </c>
      <c r="C27" s="12" t="s">
        <v>19</v>
      </c>
      <c r="D27" s="12" t="s">
        <v>30</v>
      </c>
      <c r="E27" s="12" t="s">
        <v>20</v>
      </c>
      <c r="F27" s="12" t="s">
        <v>21</v>
      </c>
      <c r="G27" s="13" t="s">
        <v>24</v>
      </c>
      <c r="H27"/>
      <c r="I27"/>
      <c r="Q27" s="15">
        <v>53</v>
      </c>
      <c r="R27" s="16">
        <v>0.23090195732499999</v>
      </c>
      <c r="S27" s="16">
        <v>-3.2947550845771102E-4</v>
      </c>
      <c r="T27" s="16">
        <f t="shared" si="9"/>
        <v>0.23123143283345771</v>
      </c>
      <c r="U27" s="16">
        <f>U28+(1*(U24-U28)/4)</f>
        <v>0.63034576790036001</v>
      </c>
      <c r="V27" s="16">
        <f t="shared" si="10"/>
        <v>0.36683268867446239</v>
      </c>
      <c r="W27" s="16">
        <f t="shared" si="11"/>
        <v>1.439234338721989</v>
      </c>
      <c r="X27" s="16">
        <v>-72.636770833333401</v>
      </c>
      <c r="Y27" s="16">
        <f>X27/$O$4</f>
        <v>-5.9295323129251756</v>
      </c>
      <c r="Z27" s="17">
        <f>Y27/0.55</f>
        <v>-10.780967841682136</v>
      </c>
      <c r="AA27" s="17">
        <v>5.3679229583333301</v>
      </c>
      <c r="AB27" s="17">
        <f>AA27/U27</f>
        <v>8.5158388168663777</v>
      </c>
      <c r="AC27" s="17">
        <f t="shared" ref="AC27" si="13">AB27/$O$2</f>
        <v>737.30206206635307</v>
      </c>
      <c r="AD27" s="17">
        <f>AB27/$F$4</f>
        <v>24.22085556558476</v>
      </c>
      <c r="AE27" s="17" t="e">
        <f>AB27/$L$4</f>
        <v>#DIV/0!</v>
      </c>
    </row>
    <row r="28" spans="2:32" ht="15" thickBot="1" x14ac:dyDescent="0.35">
      <c r="B28" s="1">
        <v>12</v>
      </c>
      <c r="E28" s="1">
        <v>0.35614791183043398</v>
      </c>
      <c r="F28" s="1">
        <v>4.5567471910447702E-3</v>
      </c>
      <c r="G28" s="1">
        <f>E28-F28</f>
        <v>0.35159116463938922</v>
      </c>
      <c r="Q28" s="24">
        <v>55</v>
      </c>
      <c r="R28" s="25">
        <v>0.159129014452777</v>
      </c>
      <c r="S28" s="25">
        <v>1.9381961656716399E-3</v>
      </c>
      <c r="T28" s="25">
        <f t="shared" si="9"/>
        <v>0.15719081828710535</v>
      </c>
      <c r="U28" s="25">
        <f>T28/T20</f>
        <v>0.61672372826996658</v>
      </c>
      <c r="V28" s="25">
        <f t="shared" si="10"/>
        <v>0.25488044497340329</v>
      </c>
      <c r="W28" s="25">
        <f t="shared" si="11"/>
        <v>1</v>
      </c>
      <c r="X28" s="25"/>
      <c r="Y28" s="25"/>
      <c r="Z28" s="26"/>
      <c r="AA28" s="26"/>
      <c r="AB28" s="26"/>
      <c r="AC28" s="26"/>
      <c r="AD28" s="26"/>
      <c r="AE28" s="26"/>
    </row>
    <row r="29" spans="2:32" x14ac:dyDescent="0.3">
      <c r="Q29"/>
      <c r="R29"/>
      <c r="S29"/>
      <c r="T29"/>
      <c r="U29"/>
      <c r="V29"/>
      <c r="W29"/>
      <c r="X29"/>
      <c r="Y29"/>
      <c r="Z29"/>
    </row>
    <row r="30" spans="2:32" x14ac:dyDescent="0.3">
      <c r="Q30"/>
      <c r="R30"/>
      <c r="S30"/>
      <c r="T30"/>
      <c r="U30"/>
      <c r="V30"/>
      <c r="W30"/>
      <c r="X30"/>
      <c r="Y30"/>
      <c r="Z30"/>
    </row>
    <row r="31" spans="2:32" x14ac:dyDescent="0.3">
      <c r="Q31"/>
      <c r="R31"/>
      <c r="S31"/>
      <c r="T31"/>
      <c r="U31"/>
      <c r="V31"/>
      <c r="W31"/>
      <c r="X31"/>
      <c r="Y31"/>
      <c r="Z31"/>
    </row>
    <row r="32" spans="2:32" x14ac:dyDescent="0.3">
      <c r="Q32"/>
      <c r="R32"/>
      <c r="S32"/>
      <c r="T32"/>
      <c r="U32"/>
      <c r="V32"/>
      <c r="W32"/>
      <c r="X32"/>
      <c r="Y32"/>
      <c r="Z32"/>
    </row>
    <row r="33" spans="17:26" x14ac:dyDescent="0.3">
      <c r="Q33"/>
      <c r="R33"/>
      <c r="S33"/>
      <c r="T33"/>
      <c r="U33"/>
      <c r="V33"/>
      <c r="W33"/>
      <c r="X33"/>
      <c r="Y33"/>
      <c r="Z33"/>
    </row>
    <row r="34" spans="17:26" x14ac:dyDescent="0.3">
      <c r="Q34"/>
      <c r="R34"/>
      <c r="S34"/>
      <c r="T34"/>
      <c r="U34"/>
      <c r="V34"/>
      <c r="W34"/>
      <c r="X34"/>
      <c r="Y34"/>
      <c r="Z34"/>
    </row>
    <row r="35" spans="17:26" x14ac:dyDescent="0.3">
      <c r="Q35"/>
      <c r="R35"/>
      <c r="S35"/>
      <c r="T35"/>
      <c r="U35"/>
      <c r="V35"/>
      <c r="W35"/>
      <c r="X35"/>
      <c r="Y35"/>
      <c r="Z35"/>
    </row>
    <row r="37" spans="17:26" x14ac:dyDescent="0.3">
      <c r="Q37"/>
      <c r="R37"/>
      <c r="S37"/>
      <c r="T37"/>
      <c r="U37"/>
      <c r="V37"/>
      <c r="W37"/>
      <c r="X37"/>
      <c r="Y37"/>
      <c r="Z37"/>
    </row>
    <row r="38" spans="17:26" x14ac:dyDescent="0.3">
      <c r="Q38"/>
      <c r="R38"/>
      <c r="S38"/>
      <c r="T38"/>
      <c r="U38"/>
      <c r="V38"/>
      <c r="W38"/>
      <c r="X38"/>
      <c r="Y38"/>
      <c r="Z38"/>
    </row>
    <row r="39" spans="17:26" x14ac:dyDescent="0.3">
      <c r="Q39"/>
      <c r="R39"/>
      <c r="S39"/>
      <c r="T39"/>
      <c r="U39"/>
      <c r="V39"/>
      <c r="W39"/>
      <c r="X39"/>
      <c r="Y39"/>
      <c r="Z39"/>
    </row>
    <row r="40" spans="17:26" x14ac:dyDescent="0.3">
      <c r="Q40"/>
      <c r="R40"/>
      <c r="S40"/>
      <c r="T40"/>
      <c r="U40"/>
      <c r="V40"/>
      <c r="W40"/>
      <c r="X40"/>
      <c r="Y40"/>
      <c r="Z40"/>
    </row>
    <row r="41" spans="17:26" x14ac:dyDescent="0.3">
      <c r="Q41"/>
      <c r="R41"/>
      <c r="S41"/>
      <c r="T41"/>
      <c r="U41"/>
      <c r="V41"/>
      <c r="W41"/>
      <c r="X41"/>
      <c r="Y41"/>
      <c r="Z41"/>
    </row>
    <row r="42" spans="17:26" x14ac:dyDescent="0.3">
      <c r="Q42"/>
      <c r="R42"/>
      <c r="S42"/>
      <c r="T42"/>
      <c r="U42"/>
      <c r="V42"/>
      <c r="W42"/>
      <c r="X42"/>
      <c r="Y42"/>
      <c r="Z42"/>
    </row>
    <row r="43" spans="17:26" x14ac:dyDescent="0.3">
      <c r="Q43"/>
      <c r="R43"/>
      <c r="S43"/>
      <c r="T43"/>
      <c r="U43"/>
      <c r="V43"/>
      <c r="W43"/>
      <c r="X43"/>
      <c r="Y43"/>
      <c r="Z43"/>
    </row>
    <row r="44" spans="17:26" x14ac:dyDescent="0.3">
      <c r="Q44"/>
      <c r="R44"/>
      <c r="S44"/>
      <c r="T44"/>
      <c r="U44"/>
      <c r="V44"/>
      <c r="W44"/>
      <c r="X44"/>
      <c r="Y44"/>
      <c r="Z44"/>
    </row>
    <row r="45" spans="17:26" x14ac:dyDescent="0.3">
      <c r="Q45"/>
      <c r="R45"/>
      <c r="S45"/>
      <c r="T45"/>
      <c r="U45"/>
      <c r="V45"/>
      <c r="W45"/>
      <c r="X45"/>
      <c r="Y45"/>
      <c r="Z45"/>
    </row>
    <row r="46" spans="17:26" x14ac:dyDescent="0.3">
      <c r="Q46"/>
      <c r="R46"/>
      <c r="S46"/>
      <c r="T46"/>
      <c r="U46"/>
      <c r="V46"/>
      <c r="W46"/>
      <c r="X46"/>
      <c r="Y46"/>
      <c r="Z46"/>
    </row>
    <row r="47" spans="17:26" x14ac:dyDescent="0.3">
      <c r="Q47"/>
      <c r="R47"/>
      <c r="S47"/>
      <c r="T47"/>
      <c r="U47"/>
      <c r="V47"/>
      <c r="W47"/>
      <c r="X47"/>
      <c r="Y47"/>
      <c r="Z47"/>
    </row>
    <row r="50" spans="2:11" x14ac:dyDescent="0.3">
      <c r="B50"/>
      <c r="C50"/>
      <c r="D50"/>
      <c r="E50"/>
      <c r="F50"/>
      <c r="G50"/>
      <c r="H50"/>
      <c r="I50"/>
      <c r="J50"/>
      <c r="K50"/>
    </row>
    <row r="51" spans="2:11" x14ac:dyDescent="0.3">
      <c r="B51"/>
      <c r="C51"/>
      <c r="D51"/>
      <c r="E51"/>
      <c r="F51"/>
      <c r="G51"/>
      <c r="H51"/>
      <c r="I51"/>
      <c r="J51"/>
      <c r="K51"/>
    </row>
    <row r="52" spans="2:11" x14ac:dyDescent="0.3">
      <c r="B52"/>
      <c r="C52"/>
      <c r="D52"/>
      <c r="E52"/>
      <c r="F52"/>
      <c r="G52"/>
      <c r="H52"/>
      <c r="I52"/>
      <c r="J52"/>
      <c r="K52"/>
    </row>
    <row r="53" spans="2:11" x14ac:dyDescent="0.3">
      <c r="B53"/>
      <c r="C53"/>
      <c r="D53"/>
      <c r="E53"/>
      <c r="F53"/>
      <c r="G53"/>
      <c r="H53"/>
      <c r="I53"/>
      <c r="J53"/>
      <c r="K53"/>
    </row>
    <row r="54" spans="2:11" x14ac:dyDescent="0.3">
      <c r="B54"/>
      <c r="C54"/>
      <c r="D54"/>
      <c r="E54"/>
      <c r="F54"/>
      <c r="G54"/>
      <c r="H54"/>
      <c r="I54"/>
      <c r="J54"/>
      <c r="K54"/>
    </row>
    <row r="55" spans="2:11" x14ac:dyDescent="0.3">
      <c r="B55"/>
      <c r="C55"/>
      <c r="D55"/>
      <c r="E55"/>
      <c r="F55"/>
      <c r="G55"/>
      <c r="H55"/>
      <c r="I55"/>
      <c r="J55"/>
      <c r="K55"/>
    </row>
    <row r="56" spans="2:11" x14ac:dyDescent="0.3">
      <c r="B56"/>
      <c r="C56"/>
      <c r="D56"/>
      <c r="E56"/>
      <c r="F56"/>
      <c r="G56"/>
      <c r="H56"/>
      <c r="I56"/>
      <c r="J56"/>
      <c r="K56"/>
    </row>
    <row r="57" spans="2:11" x14ac:dyDescent="0.3">
      <c r="B57"/>
      <c r="C57"/>
      <c r="D57"/>
      <c r="E57"/>
      <c r="F57"/>
      <c r="G57"/>
      <c r="H57"/>
      <c r="I57"/>
      <c r="J57"/>
      <c r="K57"/>
    </row>
    <row r="58" spans="2:11" x14ac:dyDescent="0.3">
      <c r="B58"/>
      <c r="C58"/>
      <c r="D58"/>
      <c r="E58"/>
      <c r="F58"/>
      <c r="G58"/>
      <c r="H58"/>
      <c r="I58"/>
      <c r="J58"/>
      <c r="K58"/>
    </row>
    <row r="59" spans="2:11" x14ac:dyDescent="0.3">
      <c r="B59"/>
      <c r="C59"/>
      <c r="D59"/>
      <c r="E59"/>
      <c r="F59"/>
      <c r="G59"/>
      <c r="H59"/>
      <c r="I59"/>
      <c r="J59"/>
      <c r="K59"/>
    </row>
    <row r="60" spans="2:11" x14ac:dyDescent="0.3">
      <c r="B60"/>
      <c r="C60"/>
      <c r="D60"/>
      <c r="E60"/>
      <c r="F60"/>
      <c r="G60"/>
      <c r="H60"/>
      <c r="I60"/>
      <c r="J60"/>
      <c r="K60"/>
    </row>
    <row r="61" spans="2:11" x14ac:dyDescent="0.3">
      <c r="B61"/>
      <c r="C61"/>
      <c r="D61"/>
      <c r="E61"/>
      <c r="F61"/>
      <c r="G61"/>
      <c r="H61"/>
      <c r="I61"/>
      <c r="J61"/>
      <c r="K61"/>
    </row>
    <row r="62" spans="2:11" x14ac:dyDescent="0.3">
      <c r="B62"/>
      <c r="C62"/>
      <c r="D62"/>
      <c r="E62"/>
      <c r="F62"/>
      <c r="G62"/>
      <c r="H62"/>
      <c r="I62"/>
      <c r="J62"/>
      <c r="K62"/>
    </row>
    <row r="63" spans="2:11" x14ac:dyDescent="0.3">
      <c r="B63"/>
      <c r="C63"/>
      <c r="D63"/>
      <c r="E63"/>
      <c r="F63"/>
      <c r="G63"/>
      <c r="H63"/>
      <c r="I63"/>
      <c r="J63"/>
      <c r="K63"/>
    </row>
  </sheetData>
  <mergeCells count="5">
    <mergeCell ref="B6:K6"/>
    <mergeCell ref="Q6:AE6"/>
    <mergeCell ref="B22:J22"/>
    <mergeCell ref="B26:G26"/>
    <mergeCell ref="Q18:AE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opLeftCell="L4" zoomScale="70" zoomScaleNormal="70" workbookViewId="0">
      <selection activeCell="Z22" sqref="Z22:Z28"/>
    </sheetView>
  </sheetViews>
  <sheetFormatPr defaultColWidth="8.77734375" defaultRowHeight="14.4" x14ac:dyDescent="0.3"/>
  <cols>
    <col min="1" max="1" width="8.77734375" style="1"/>
    <col min="2" max="2" width="8.109375" style="1" bestFit="1" customWidth="1"/>
    <col min="3" max="3" width="16.44140625" style="1" bestFit="1" customWidth="1"/>
    <col min="4" max="4" width="6.44140625" style="1" bestFit="1" customWidth="1"/>
    <col min="5" max="5" width="12.88671875" style="1" bestFit="1" customWidth="1"/>
    <col min="6" max="6" width="14.88671875" style="1" bestFit="1" customWidth="1"/>
    <col min="7" max="7" width="12.109375" style="1" bestFit="1" customWidth="1"/>
    <col min="8" max="8" width="18.44140625" style="1" customWidth="1"/>
    <col min="9" max="9" width="15.88671875" style="1" bestFit="1" customWidth="1"/>
    <col min="10" max="10" width="14.21875" style="1" bestFit="1" customWidth="1"/>
    <col min="11" max="11" width="11.5546875" style="1" bestFit="1" customWidth="1"/>
    <col min="12" max="12" width="6.5546875" style="1" bestFit="1" customWidth="1"/>
    <col min="13" max="13" width="5.77734375" style="1" customWidth="1"/>
    <col min="14" max="14" width="22.6640625" style="1" bestFit="1" customWidth="1"/>
    <col min="15" max="15" width="9" style="1" customWidth="1"/>
    <col min="16" max="16" width="7.44140625" style="1" customWidth="1"/>
    <col min="17" max="17" width="22.6640625" style="1" bestFit="1" customWidth="1"/>
    <col min="18" max="18" width="12.88671875" style="1" bestFit="1" customWidth="1"/>
    <col min="19" max="19" width="14.88671875" style="1" bestFit="1" customWidth="1"/>
    <col min="20" max="20" width="12.109375" style="1" bestFit="1" customWidth="1"/>
    <col min="21" max="21" width="12.33203125" style="1" bestFit="1" customWidth="1"/>
    <col min="22" max="22" width="19.88671875" style="1" bestFit="1" customWidth="1"/>
    <col min="23" max="23" width="6.77734375" style="1" bestFit="1" customWidth="1"/>
    <col min="24" max="24" width="10.6640625" style="1" bestFit="1" customWidth="1"/>
    <col min="25" max="25" width="20.88671875" style="1" bestFit="1" customWidth="1"/>
    <col min="26" max="26" width="17.88671875" style="1" bestFit="1" customWidth="1"/>
    <col min="27" max="27" width="7.109375" style="1" bestFit="1" customWidth="1"/>
    <col min="28" max="28" width="19" style="1" bestFit="1" customWidth="1"/>
    <col min="29" max="30" width="12.5546875" style="1" bestFit="1" customWidth="1"/>
    <col min="31" max="31" width="14.33203125" style="1" bestFit="1" customWidth="1"/>
    <col min="32" max="16384" width="8.77734375" style="1"/>
  </cols>
  <sheetData>
    <row r="1" spans="1:31" ht="15" thickBot="1" x14ac:dyDescent="0.35"/>
    <row r="2" spans="1:31" ht="16.2" thickBot="1" x14ac:dyDescent="0.35">
      <c r="B2" s="8" t="s">
        <v>1</v>
      </c>
      <c r="C2" s="2">
        <v>44896</v>
      </c>
      <c r="E2" s="8" t="s">
        <v>44</v>
      </c>
      <c r="F2" s="3">
        <v>10</v>
      </c>
      <c r="H2" s="8" t="s">
        <v>15</v>
      </c>
      <c r="I2" s="4">
        <v>23.61</v>
      </c>
      <c r="K2" s="8" t="s">
        <v>16</v>
      </c>
      <c r="L2" s="2" t="s">
        <v>46</v>
      </c>
      <c r="N2" s="8" t="s">
        <v>17</v>
      </c>
      <c r="O2" s="3">
        <v>1.068E-2</v>
      </c>
      <c r="P2"/>
      <c r="Q2"/>
      <c r="R2"/>
    </row>
    <row r="3" spans="1:31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  <c r="P3"/>
      <c r="Q3"/>
      <c r="R3"/>
    </row>
    <row r="4" spans="1:31" ht="16.2" thickBot="1" x14ac:dyDescent="0.35">
      <c r="B4" s="8" t="s">
        <v>32</v>
      </c>
      <c r="C4" s="29">
        <f>G24</f>
        <v>5.0019700855223885E-2</v>
      </c>
      <c r="E4" s="8" t="s">
        <v>33</v>
      </c>
      <c r="F4" s="3">
        <f>G28</f>
        <v>0.20512884335280299</v>
      </c>
      <c r="H4" s="8"/>
      <c r="I4" s="4"/>
      <c r="K4" s="8" t="s">
        <v>56</v>
      </c>
      <c r="L4" s="69"/>
      <c r="N4" s="8" t="s">
        <v>23</v>
      </c>
      <c r="O4" s="3">
        <v>12</v>
      </c>
      <c r="P4"/>
      <c r="Q4"/>
      <c r="R4"/>
    </row>
    <row r="5" spans="1:31" ht="15" thickBot="1" x14ac:dyDescent="0.35"/>
    <row r="6" spans="1:31" ht="15" thickBot="1" x14ac:dyDescent="0.35">
      <c r="B6" s="110" t="s">
        <v>22</v>
      </c>
      <c r="C6" s="111"/>
      <c r="D6" s="111"/>
      <c r="E6" s="111"/>
      <c r="F6" s="111"/>
      <c r="G6" s="111"/>
      <c r="H6" s="111"/>
      <c r="I6" s="111"/>
      <c r="J6" s="111"/>
      <c r="K6" s="112"/>
      <c r="M6"/>
      <c r="N6"/>
      <c r="O6"/>
      <c r="P6"/>
      <c r="Q6" s="110" t="s">
        <v>62</v>
      </c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2"/>
    </row>
    <row r="7" spans="1:31" s="14" customFormat="1" ht="29.4" thickBot="1" x14ac:dyDescent="0.35">
      <c r="B7" s="11" t="s">
        <v>18</v>
      </c>
      <c r="C7" s="12" t="s">
        <v>19</v>
      </c>
      <c r="D7" s="12" t="s">
        <v>30</v>
      </c>
      <c r="E7" s="12" t="s">
        <v>20</v>
      </c>
      <c r="F7" s="12" t="s">
        <v>21</v>
      </c>
      <c r="G7" s="12" t="s">
        <v>24</v>
      </c>
      <c r="H7" s="12" t="s">
        <v>34</v>
      </c>
      <c r="I7" s="12" t="s">
        <v>35</v>
      </c>
      <c r="J7" s="12" t="s">
        <v>47</v>
      </c>
      <c r="K7" s="13" t="s">
        <v>48</v>
      </c>
      <c r="M7"/>
      <c r="N7"/>
      <c r="O7"/>
      <c r="P7"/>
      <c r="Q7" s="62" t="s">
        <v>18</v>
      </c>
      <c r="R7" s="63" t="s">
        <v>20</v>
      </c>
      <c r="S7" s="63" t="s">
        <v>21</v>
      </c>
      <c r="T7" s="63" t="s">
        <v>24</v>
      </c>
      <c r="U7" s="63" t="s">
        <v>25</v>
      </c>
      <c r="V7" s="63" t="s">
        <v>26</v>
      </c>
      <c r="W7" s="63" t="s">
        <v>27</v>
      </c>
      <c r="X7" s="63" t="s">
        <v>28</v>
      </c>
      <c r="Y7" s="63" t="s">
        <v>29</v>
      </c>
      <c r="Z7" s="63" t="s">
        <v>31</v>
      </c>
      <c r="AA7" s="68" t="s">
        <v>49</v>
      </c>
      <c r="AB7" s="68" t="s">
        <v>51</v>
      </c>
      <c r="AC7" s="68" t="s">
        <v>52</v>
      </c>
      <c r="AD7" s="68" t="s">
        <v>54</v>
      </c>
      <c r="AE7" s="68"/>
    </row>
    <row r="8" spans="1:31" x14ac:dyDescent="0.3">
      <c r="B8" s="35"/>
      <c r="C8" s="35"/>
      <c r="D8" s="53"/>
      <c r="E8" s="53"/>
      <c r="F8" s="53"/>
      <c r="G8" s="1">
        <f>E8-F8</f>
        <v>0</v>
      </c>
      <c r="H8" s="36" t="e">
        <f t="shared" ref="H8:I12" si="0">F8/$G$13</f>
        <v>#DIV/0!</v>
      </c>
      <c r="I8" s="36" t="e">
        <f t="shared" si="0"/>
        <v>#DIV/0!</v>
      </c>
      <c r="J8" s="35">
        <f>$J$13+(C8-$C$13)</f>
        <v>0</v>
      </c>
      <c r="K8" s="35" t="e">
        <f t="shared" ref="K8:K18" si="1">J8/$J$13</f>
        <v>#DIV/0!</v>
      </c>
      <c r="M8"/>
      <c r="N8"/>
      <c r="O8"/>
      <c r="P8"/>
      <c r="Q8" s="18">
        <v>48</v>
      </c>
      <c r="R8" s="19">
        <v>0.20531936491300001</v>
      </c>
      <c r="S8" s="19">
        <v>1.8578415611940301E-3</v>
      </c>
      <c r="T8" s="19">
        <f t="shared" ref="T8:T16" si="2">R8-S8</f>
        <v>0.20346152335180598</v>
      </c>
      <c r="U8" s="19">
        <f>T8/T8</f>
        <v>1</v>
      </c>
      <c r="V8" s="19">
        <f>T8/U8</f>
        <v>0.20346152335180598</v>
      </c>
      <c r="W8" s="19">
        <f>V8/V8</f>
        <v>1</v>
      </c>
      <c r="X8" s="19"/>
      <c r="Y8" s="19"/>
      <c r="Z8" s="20"/>
      <c r="AA8" s="20"/>
      <c r="AB8" s="20"/>
      <c r="AC8" s="20"/>
      <c r="AD8" s="20"/>
      <c r="AE8" s="20"/>
    </row>
    <row r="9" spans="1:31" x14ac:dyDescent="0.3">
      <c r="B9" s="35"/>
      <c r="C9" s="35"/>
      <c r="D9" s="53"/>
      <c r="E9" s="53"/>
      <c r="F9" s="53"/>
      <c r="G9" s="1">
        <f t="shared" ref="G9:G18" si="3">E9-F9</f>
        <v>0</v>
      </c>
      <c r="H9" s="36" t="e">
        <f t="shared" si="0"/>
        <v>#DIV/0!</v>
      </c>
      <c r="I9" s="36" t="e">
        <f t="shared" si="0"/>
        <v>#DIV/0!</v>
      </c>
      <c r="J9" s="35">
        <f>$J$13+(C9-$C$13)</f>
        <v>0</v>
      </c>
      <c r="K9" s="35" t="e">
        <f t="shared" si="1"/>
        <v>#DIV/0!</v>
      </c>
      <c r="M9"/>
      <c r="N9"/>
      <c r="O9"/>
      <c r="P9"/>
      <c r="Q9" s="15">
        <v>49</v>
      </c>
      <c r="R9" s="16">
        <v>0.27132936863177198</v>
      </c>
      <c r="S9" s="16">
        <v>1.86731311442786E-3</v>
      </c>
      <c r="T9" s="16">
        <f t="shared" si="2"/>
        <v>0.26946205551734415</v>
      </c>
      <c r="U9" s="16">
        <f>U12+(3*(U8-U12)/4)</f>
        <v>0.96873854908604651</v>
      </c>
      <c r="V9" s="16">
        <f t="shared" ref="V9:V16" si="4">T9/U9</f>
        <v>0.27815766779547207</v>
      </c>
      <c r="W9" s="16">
        <f t="shared" ref="W9:W16" si="5">V9/$V$8</f>
        <v>1.3671266351157154</v>
      </c>
      <c r="X9" s="16">
        <v>-2.5214214046822701</v>
      </c>
      <c r="Y9" s="16">
        <f>X9/$O$4</f>
        <v>-0.21011845039018917</v>
      </c>
      <c r="Z9" s="17">
        <f>Y9/0.85</f>
        <v>-0.24719817692963433</v>
      </c>
      <c r="AA9" s="17">
        <v>0.109574307692308</v>
      </c>
      <c r="AB9" s="17">
        <f>AA9/U9</f>
        <v>0.11311029977663793</v>
      </c>
      <c r="AC9" s="17">
        <f>AB9/$O$2</f>
        <v>10.590852039011041</v>
      </c>
      <c r="AD9" s="17">
        <f>AB9/$F$4</f>
        <v>0.55141099578131236</v>
      </c>
      <c r="AE9" s="17"/>
    </row>
    <row r="10" spans="1:31" x14ac:dyDescent="0.3">
      <c r="B10" s="35"/>
      <c r="C10" s="35"/>
      <c r="D10" s="53"/>
      <c r="E10" s="53"/>
      <c r="F10" s="53"/>
      <c r="G10" s="1">
        <f t="shared" si="3"/>
        <v>0</v>
      </c>
      <c r="H10" s="36" t="e">
        <f t="shared" si="0"/>
        <v>#DIV/0!</v>
      </c>
      <c r="I10" s="36" t="e">
        <f t="shared" si="0"/>
        <v>#DIV/0!</v>
      </c>
      <c r="J10" s="35">
        <f>$J$13+(C10-$C$13)</f>
        <v>0</v>
      </c>
      <c r="K10" s="35" t="e">
        <f t="shared" si="1"/>
        <v>#DIV/0!</v>
      </c>
      <c r="M10"/>
      <c r="N10"/>
      <c r="O10"/>
      <c r="P10"/>
      <c r="Q10" s="15">
        <v>50</v>
      </c>
      <c r="R10" s="16">
        <v>0.29124392950454497</v>
      </c>
      <c r="S10" s="16">
        <v>1.43522976069651E-3</v>
      </c>
      <c r="T10" s="16">
        <f t="shared" si="2"/>
        <v>0.28980869974384849</v>
      </c>
      <c r="U10" s="16">
        <f>U12+(2*(U8-U12)/4)</f>
        <v>0.93747709817209302</v>
      </c>
      <c r="V10" s="16">
        <f t="shared" si="4"/>
        <v>0.30913683151185439</v>
      </c>
      <c r="W10" s="16">
        <f t="shared" si="5"/>
        <v>1.5193871864279955</v>
      </c>
      <c r="X10" s="16">
        <v>-10.127375000000001</v>
      </c>
      <c r="Y10" s="16">
        <f>X10/$O$4</f>
        <v>-0.84394791666666669</v>
      </c>
      <c r="Z10" s="17">
        <f>Y10/0.85</f>
        <v>-0.99287990196078435</v>
      </c>
      <c r="AA10" s="17">
        <v>0.64256179772727395</v>
      </c>
      <c r="AB10" s="17">
        <f>AA10/U10</f>
        <v>0.68541599467352388</v>
      </c>
      <c r="AC10" s="17">
        <f t="shared" ref="AC10:AC11" si="6">AB10/$O$2</f>
        <v>64.177527591153918</v>
      </c>
      <c r="AD10" s="17">
        <f>AB10/$F$4</f>
        <v>3.3413925778086244</v>
      </c>
      <c r="AE10" s="17"/>
    </row>
    <row r="11" spans="1:31" x14ac:dyDescent="0.3">
      <c r="B11" s="35"/>
      <c r="C11" s="35"/>
      <c r="D11" s="53"/>
      <c r="E11" s="53"/>
      <c r="F11" s="53"/>
      <c r="G11" s="1">
        <f t="shared" si="3"/>
        <v>0</v>
      </c>
      <c r="H11" s="36" t="e">
        <f t="shared" si="0"/>
        <v>#DIV/0!</v>
      </c>
      <c r="I11" s="36" t="e">
        <f t="shared" si="0"/>
        <v>#DIV/0!</v>
      </c>
      <c r="J11" s="35">
        <f>$J$13+(C11-$C$13)</f>
        <v>0</v>
      </c>
      <c r="K11" s="35" t="e">
        <f t="shared" si="1"/>
        <v>#DIV/0!</v>
      </c>
      <c r="M11"/>
      <c r="N11"/>
      <c r="O11"/>
      <c r="P11"/>
      <c r="Q11" s="15">
        <v>53</v>
      </c>
      <c r="R11" s="16">
        <v>0.298216269036708</v>
      </c>
      <c r="S11" s="16">
        <v>1.246414060199E-3</v>
      </c>
      <c r="T11" s="16">
        <f t="shared" si="2"/>
        <v>0.29696985497650902</v>
      </c>
      <c r="U11" s="16">
        <f>U12+(1*(U8-U12)/4)</f>
        <v>0.90621564725813963</v>
      </c>
      <c r="V11" s="16">
        <f t="shared" si="4"/>
        <v>0.3277032965332542</v>
      </c>
      <c r="W11" s="16">
        <f t="shared" si="5"/>
        <v>1.6106401403798662</v>
      </c>
      <c r="X11" s="16">
        <v>-20.931139240506301</v>
      </c>
      <c r="Y11" s="16">
        <f>X11/$O$4</f>
        <v>-1.7442616033755252</v>
      </c>
      <c r="Z11" s="17">
        <f>Y11/0.85</f>
        <v>-2.0520724745594414</v>
      </c>
      <c r="AA11" s="17">
        <v>1.45502816772151</v>
      </c>
      <c r="AB11" s="17">
        <f>AA11/U11</f>
        <v>1.6056091859855501</v>
      </c>
      <c r="AC11" s="17">
        <f t="shared" si="6"/>
        <v>150.33793876269195</v>
      </c>
      <c r="AD11" s="17">
        <f>AB11/$F$4</f>
        <v>7.8273204281859483</v>
      </c>
      <c r="AE11" s="17"/>
    </row>
    <row r="12" spans="1:31" x14ac:dyDescent="0.3">
      <c r="B12" s="35"/>
      <c r="C12" s="35"/>
      <c r="D12" s="53"/>
      <c r="E12" s="53"/>
      <c r="F12" s="53"/>
      <c r="G12" s="1">
        <f t="shared" si="3"/>
        <v>0</v>
      </c>
      <c r="H12" s="36" t="e">
        <f t="shared" si="0"/>
        <v>#DIV/0!</v>
      </c>
      <c r="I12" s="36" t="e">
        <f t="shared" si="0"/>
        <v>#DIV/0!</v>
      </c>
      <c r="J12" s="35">
        <f>$J$13+(C12-$C$13)</f>
        <v>0</v>
      </c>
      <c r="K12" s="35" t="e">
        <f t="shared" si="1"/>
        <v>#DIV/0!</v>
      </c>
      <c r="M12"/>
      <c r="N12"/>
      <c r="O12"/>
      <c r="P12"/>
      <c r="Q12" s="21">
        <v>54</v>
      </c>
      <c r="R12" s="22">
        <v>0.17937833472089501</v>
      </c>
      <c r="S12" s="22">
        <v>1.35882106965174E-3</v>
      </c>
      <c r="T12" s="22">
        <f t="shared" si="2"/>
        <v>0.17801951365124327</v>
      </c>
      <c r="U12" s="22">
        <f>T12/T8</f>
        <v>0.87495419634418614</v>
      </c>
      <c r="V12" s="22">
        <f t="shared" si="4"/>
        <v>0.20346152335180598</v>
      </c>
      <c r="W12" s="22">
        <f t="shared" si="5"/>
        <v>1</v>
      </c>
      <c r="X12" s="22"/>
      <c r="Y12" s="22"/>
      <c r="Z12" s="23"/>
      <c r="AA12" s="23"/>
      <c r="AB12" s="23"/>
      <c r="AC12" s="23"/>
      <c r="AD12" s="23"/>
      <c r="AE12" s="23"/>
    </row>
    <row r="13" spans="1:31" x14ac:dyDescent="0.3">
      <c r="B13" s="35"/>
      <c r="C13" s="35"/>
      <c r="D13" s="53"/>
      <c r="E13" s="53"/>
      <c r="F13" s="53"/>
      <c r="G13" s="1">
        <f t="shared" si="3"/>
        <v>0</v>
      </c>
      <c r="H13" s="36" t="e">
        <f>F13/$G$13</f>
        <v>#DIV/0!</v>
      </c>
      <c r="I13" s="36" t="e">
        <f>G13/$G$13</f>
        <v>#DIV/0!</v>
      </c>
      <c r="J13" s="35">
        <f>C13*0.55</f>
        <v>0</v>
      </c>
      <c r="K13" s="35" t="e">
        <f t="shared" si="1"/>
        <v>#DIV/0!</v>
      </c>
      <c r="M13"/>
      <c r="N13"/>
      <c r="O13"/>
      <c r="P13"/>
      <c r="Q13" s="15">
        <v>56</v>
      </c>
      <c r="R13" s="16">
        <v>0.26070108009064002</v>
      </c>
      <c r="S13" s="16">
        <v>1.2550986666666601E-3</v>
      </c>
      <c r="T13" s="16">
        <f t="shared" si="2"/>
        <v>0.25944598142397335</v>
      </c>
      <c r="U13" s="16">
        <f>U16+(3*(U12-U16)/4)</f>
        <v>0.85730550792445326</v>
      </c>
      <c r="V13" s="16">
        <f t="shared" si="4"/>
        <v>0.30262955157268862</v>
      </c>
      <c r="W13" s="16">
        <f t="shared" si="5"/>
        <v>1.4874043336902127</v>
      </c>
      <c r="X13" s="16">
        <v>-5.0537623152709301</v>
      </c>
      <c r="Y13" s="16">
        <f>X13/$O$4</f>
        <v>-0.42114685960591086</v>
      </c>
      <c r="Z13" s="17">
        <f>Y13/0.85</f>
        <v>-0.49546689365401281</v>
      </c>
      <c r="AA13" s="17">
        <v>0.25830821182265901</v>
      </c>
      <c r="AB13" s="17">
        <f>AA13/U13</f>
        <v>0.30130240554271748</v>
      </c>
      <c r="AC13" s="17">
        <f>AB13/$O$2</f>
        <v>28.211835724973547</v>
      </c>
      <c r="AD13" s="17">
        <f>AB13/$F$4</f>
        <v>1.4688446569383942</v>
      </c>
      <c r="AE13" s="17"/>
    </row>
    <row r="14" spans="1:31" x14ac:dyDescent="0.3">
      <c r="B14" s="35"/>
      <c r="C14" s="35"/>
      <c r="D14" s="53"/>
      <c r="E14" s="53"/>
      <c r="F14" s="53"/>
      <c r="G14" s="1">
        <f t="shared" si="3"/>
        <v>0</v>
      </c>
      <c r="H14" s="36" t="e">
        <f t="shared" ref="H14:I18" si="7">F14/$G$13</f>
        <v>#DIV/0!</v>
      </c>
      <c r="I14" s="36" t="e">
        <f t="shared" si="7"/>
        <v>#DIV/0!</v>
      </c>
      <c r="J14" s="35">
        <f>$J$13+(C14-$C$13)</f>
        <v>0</v>
      </c>
      <c r="K14" s="35" t="e">
        <f t="shared" si="1"/>
        <v>#DIV/0!</v>
      </c>
      <c r="M14"/>
      <c r="N14"/>
      <c r="O14"/>
      <c r="P14"/>
      <c r="Q14" s="15">
        <v>58</v>
      </c>
      <c r="R14" s="16">
        <v>0.27457749459285702</v>
      </c>
      <c r="S14" s="16">
        <v>1.2513121840796E-3</v>
      </c>
      <c r="T14" s="16">
        <f t="shared" si="2"/>
        <v>0.27332618240877743</v>
      </c>
      <c r="U14" s="16">
        <f>U16+(2*(U12-U16)/4)</f>
        <v>0.83965681950472026</v>
      </c>
      <c r="V14" s="16">
        <f t="shared" si="4"/>
        <v>0.32552130353684444</v>
      </c>
      <c r="W14" s="16">
        <f t="shared" si="5"/>
        <v>1.5999157883723523</v>
      </c>
      <c r="X14" s="16">
        <v>-15.218464285714299</v>
      </c>
      <c r="Y14" s="16">
        <f>X14/$O$4</f>
        <v>-1.2682053571428582</v>
      </c>
      <c r="Z14" s="17">
        <f>Y14/0.85</f>
        <v>-1.4920063025210097</v>
      </c>
      <c r="AA14" s="17">
        <v>0.98480902142856797</v>
      </c>
      <c r="AB14" s="17">
        <f>AA14/U14</f>
        <v>1.1728708664683591</v>
      </c>
      <c r="AC14" s="17">
        <f>AB14/$O$2</f>
        <v>109.81936951950928</v>
      </c>
      <c r="AD14" s="17">
        <f>AB14/$F$4</f>
        <v>5.7177276842102973</v>
      </c>
      <c r="AE14" s="17"/>
    </row>
    <row r="15" spans="1:31" x14ac:dyDescent="0.3">
      <c r="B15" s="35"/>
      <c r="C15" s="35"/>
      <c r="D15" s="53"/>
      <c r="E15" s="53"/>
      <c r="F15" s="53"/>
      <c r="G15" s="1">
        <f t="shared" si="3"/>
        <v>0</v>
      </c>
      <c r="H15" s="36" t="e">
        <f t="shared" si="7"/>
        <v>#DIV/0!</v>
      </c>
      <c r="I15" s="36" t="e">
        <f t="shared" si="7"/>
        <v>#DIV/0!</v>
      </c>
      <c r="J15" s="35">
        <f>$J$13+(C15-$C$13)</f>
        <v>0</v>
      </c>
      <c r="K15" s="35" t="e">
        <f t="shared" si="1"/>
        <v>#DIV/0!</v>
      </c>
      <c r="M15"/>
      <c r="N15"/>
      <c r="O15"/>
      <c r="P15"/>
      <c r="Q15" s="15">
        <v>60</v>
      </c>
      <c r="R15" s="16">
        <v>0.28797577492068899</v>
      </c>
      <c r="S15" s="16">
        <v>1.2773577402985E-3</v>
      </c>
      <c r="T15" s="16">
        <f t="shared" si="2"/>
        <v>0.28669841718039046</v>
      </c>
      <c r="U15" s="16">
        <f>U16+(1*(U12-U16)/4)</f>
        <v>0.82200813108498738</v>
      </c>
      <c r="V15" s="16">
        <f t="shared" si="4"/>
        <v>0.34877807936275601</v>
      </c>
      <c r="W15" s="16">
        <f t="shared" si="5"/>
        <v>1.7142213113173379</v>
      </c>
      <c r="X15" s="16">
        <v>-35.306336206896397</v>
      </c>
      <c r="Y15" s="16">
        <f>X15/$O$4</f>
        <v>-2.9421946839080331</v>
      </c>
      <c r="Z15" s="17">
        <f>Y15/0.85</f>
        <v>-3.4614055104800392</v>
      </c>
      <c r="AA15" s="17">
        <v>2.6260580862068901</v>
      </c>
      <c r="AB15" s="17">
        <f>AA15/U15</f>
        <v>3.1946862651354748</v>
      </c>
      <c r="AC15" s="17">
        <f t="shared" ref="AC15" si="8">AB15/$O$2</f>
        <v>299.12792744714181</v>
      </c>
      <c r="AD15" s="17">
        <f>AB15/$F$4</f>
        <v>15.574047086303239</v>
      </c>
      <c r="AE15" s="17"/>
    </row>
    <row r="16" spans="1:31" ht="15" thickBot="1" x14ac:dyDescent="0.35">
      <c r="A16" s="28"/>
      <c r="B16" s="35"/>
      <c r="C16" s="35"/>
      <c r="D16" s="53"/>
      <c r="E16" s="53"/>
      <c r="F16" s="53"/>
      <c r="G16" s="1">
        <f t="shared" si="3"/>
        <v>0</v>
      </c>
      <c r="H16" s="36" t="e">
        <f t="shared" si="7"/>
        <v>#DIV/0!</v>
      </c>
      <c r="I16" s="36" t="e">
        <f t="shared" si="7"/>
        <v>#DIV/0!</v>
      </c>
      <c r="J16" s="35">
        <f>$J$13+(C16-$C$13)</f>
        <v>0</v>
      </c>
      <c r="K16" s="35" t="e">
        <f t="shared" si="1"/>
        <v>#DIV/0!</v>
      </c>
      <c r="L16" s="28"/>
      <c r="M16"/>
      <c r="N16"/>
      <c r="O16"/>
      <c r="P16"/>
      <c r="Q16" s="24">
        <v>61</v>
      </c>
      <c r="R16" s="25">
        <v>0.165006335934545</v>
      </c>
      <c r="S16" s="25">
        <v>1.35013840746268E-3</v>
      </c>
      <c r="T16" s="25">
        <f t="shared" si="2"/>
        <v>0.16365619752708233</v>
      </c>
      <c r="U16" s="25">
        <f>T16/T8</f>
        <v>0.8043594426652545</v>
      </c>
      <c r="V16" s="25">
        <f t="shared" si="4"/>
        <v>0.20346152335180598</v>
      </c>
      <c r="W16" s="25">
        <f t="shared" si="5"/>
        <v>1</v>
      </c>
      <c r="X16" s="25"/>
      <c r="Y16" s="25"/>
      <c r="Z16" s="26"/>
      <c r="AA16" s="26"/>
      <c r="AB16" s="26"/>
      <c r="AC16" s="26"/>
      <c r="AD16" s="26"/>
      <c r="AE16" s="26"/>
    </row>
    <row r="17" spans="2:31" x14ac:dyDescent="0.3">
      <c r="B17" s="35"/>
      <c r="C17" s="35"/>
      <c r="D17" s="53"/>
      <c r="E17" s="53"/>
      <c r="F17" s="53"/>
      <c r="G17" s="1">
        <f t="shared" si="3"/>
        <v>0</v>
      </c>
      <c r="H17" s="36" t="e">
        <f t="shared" si="7"/>
        <v>#DIV/0!</v>
      </c>
      <c r="I17" s="36" t="e">
        <f t="shared" si="7"/>
        <v>#DIV/0!</v>
      </c>
      <c r="J17" s="35">
        <f>$J$13+(C17-$C$13)</f>
        <v>0</v>
      </c>
      <c r="K17" s="35" t="e">
        <f t="shared" si="1"/>
        <v>#DIV/0!</v>
      </c>
      <c r="Q17"/>
      <c r="R17"/>
      <c r="S17"/>
      <c r="T17"/>
      <c r="U17"/>
      <c r="V17"/>
      <c r="W17"/>
      <c r="X17"/>
      <c r="Y17"/>
      <c r="Z17"/>
    </row>
    <row r="18" spans="2:31" ht="15" thickBot="1" x14ac:dyDescent="0.35">
      <c r="B18" s="35"/>
      <c r="C18" s="35"/>
      <c r="D18" s="53"/>
      <c r="E18" s="53"/>
      <c r="F18" s="53"/>
      <c r="G18" s="1">
        <f t="shared" si="3"/>
        <v>0</v>
      </c>
      <c r="H18" s="36" t="e">
        <f t="shared" si="7"/>
        <v>#DIV/0!</v>
      </c>
      <c r="I18" s="36" t="e">
        <f t="shared" si="7"/>
        <v>#DIV/0!</v>
      </c>
      <c r="J18" s="35">
        <f>$J$13+(C18-$C$13)</f>
        <v>0</v>
      </c>
      <c r="K18" s="35" t="e">
        <f t="shared" si="1"/>
        <v>#DIV/0!</v>
      </c>
    </row>
    <row r="19" spans="2:31" ht="15" thickBot="1" x14ac:dyDescent="0.35">
      <c r="B19" s="35"/>
      <c r="C19" s="35"/>
      <c r="D19" s="53"/>
      <c r="E19" s="53"/>
      <c r="F19" s="53"/>
      <c r="G19" s="54"/>
      <c r="H19" s="36"/>
      <c r="I19" s="36"/>
      <c r="J19" s="35"/>
      <c r="K19" s="35"/>
      <c r="Q19" s="113" t="s">
        <v>61</v>
      </c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5"/>
    </row>
    <row r="20" spans="2:31" ht="29.4" thickBot="1" x14ac:dyDescent="0.35">
      <c r="B20" s="35"/>
      <c r="C20" s="35"/>
      <c r="D20" s="53"/>
      <c r="E20" s="53"/>
      <c r="F20" s="53"/>
      <c r="G20" s="54"/>
      <c r="H20" s="36"/>
      <c r="I20" s="36"/>
      <c r="J20" s="35"/>
      <c r="K20" s="35"/>
      <c r="Q20" s="62" t="s">
        <v>18</v>
      </c>
      <c r="R20" s="63" t="s">
        <v>20</v>
      </c>
      <c r="S20" s="63" t="s">
        <v>21</v>
      </c>
      <c r="T20" s="63" t="s">
        <v>24</v>
      </c>
      <c r="U20" s="63" t="s">
        <v>25</v>
      </c>
      <c r="V20" s="63" t="s">
        <v>26</v>
      </c>
      <c r="W20" s="63" t="s">
        <v>27</v>
      </c>
      <c r="X20" s="63" t="s">
        <v>28</v>
      </c>
      <c r="Y20" s="63" t="s">
        <v>29</v>
      </c>
      <c r="Z20" s="63" t="s">
        <v>31</v>
      </c>
      <c r="AA20" s="68" t="s">
        <v>49</v>
      </c>
      <c r="AB20" s="68" t="s">
        <v>51</v>
      </c>
      <c r="AC20" s="68" t="s">
        <v>52</v>
      </c>
      <c r="AD20" s="68" t="s">
        <v>54</v>
      </c>
      <c r="AE20" s="68"/>
    </row>
    <row r="21" spans="2:31" ht="15" thickBot="1" x14ac:dyDescent="0.35">
      <c r="H21" s="27"/>
      <c r="I21" s="27"/>
      <c r="Q21" s="18">
        <v>48</v>
      </c>
      <c r="R21" s="19">
        <v>0.20531936491300001</v>
      </c>
      <c r="S21" s="19">
        <v>1.8578415611940301E-3</v>
      </c>
      <c r="T21" s="19">
        <f t="shared" ref="T21:T29" si="9">R21-S21</f>
        <v>0.20346152335180598</v>
      </c>
      <c r="U21" s="19">
        <f>T21/T21</f>
        <v>1</v>
      </c>
      <c r="V21" s="19">
        <f>T21/U21</f>
        <v>0.20346152335180598</v>
      </c>
      <c r="W21" s="19">
        <f>V21/V21</f>
        <v>1</v>
      </c>
      <c r="X21" s="19"/>
      <c r="Y21" s="19"/>
      <c r="Z21" s="20"/>
      <c r="AA21" s="20"/>
      <c r="AB21" s="20"/>
      <c r="AC21" s="20"/>
      <c r="AD21" s="20"/>
      <c r="AE21" s="20"/>
    </row>
    <row r="22" spans="2:31" ht="15" thickBot="1" x14ac:dyDescent="0.35">
      <c r="B22" s="110" t="s">
        <v>42</v>
      </c>
      <c r="C22" s="111"/>
      <c r="D22" s="111"/>
      <c r="E22" s="111"/>
      <c r="F22" s="111"/>
      <c r="G22" s="111"/>
      <c r="H22" s="111"/>
      <c r="I22" s="111"/>
      <c r="J22" s="112"/>
      <c r="Q22" s="15"/>
      <c r="R22" s="16"/>
      <c r="S22" s="16"/>
      <c r="T22" s="16"/>
      <c r="U22" s="16"/>
      <c r="V22" s="16"/>
      <c r="W22" s="16"/>
      <c r="X22" s="16"/>
      <c r="Y22" s="16"/>
      <c r="Z22" s="17"/>
      <c r="AA22" s="17"/>
      <c r="AB22" s="17"/>
      <c r="AC22" s="17"/>
      <c r="AD22" s="17"/>
      <c r="AE22" s="17"/>
    </row>
    <row r="23" spans="2:31" ht="15" thickBot="1" x14ac:dyDescent="0.35">
      <c r="B23" s="11" t="s">
        <v>18</v>
      </c>
      <c r="C23" s="12" t="s">
        <v>19</v>
      </c>
      <c r="D23" s="12" t="s">
        <v>30</v>
      </c>
      <c r="E23" s="12" t="s">
        <v>20</v>
      </c>
      <c r="F23" s="12" t="s">
        <v>21</v>
      </c>
      <c r="G23" s="13" t="s">
        <v>24</v>
      </c>
      <c r="H23" s="12" t="s">
        <v>37</v>
      </c>
      <c r="I23" s="13" t="s">
        <v>38</v>
      </c>
      <c r="J23" s="57" t="s">
        <v>50</v>
      </c>
      <c r="Q23" s="15">
        <v>51</v>
      </c>
      <c r="R23" s="16">
        <v>0.285467814556363</v>
      </c>
      <c r="S23" s="16">
        <v>1.3340181592039801E-4</v>
      </c>
      <c r="T23" s="16">
        <f t="shared" si="9"/>
        <v>0.28533441274044258</v>
      </c>
      <c r="U23" s="16">
        <f>U25+(2*(U21-U25)/4)</f>
        <v>0.93747709817209302</v>
      </c>
      <c r="V23" s="16">
        <f t="shared" ref="V23:V29" si="10">T23/U23</f>
        <v>0.30436414211802287</v>
      </c>
      <c r="W23" s="16">
        <f t="shared" ref="W23:W29" si="11">V23/$V$8</f>
        <v>1.4959297320886851</v>
      </c>
      <c r="X23" s="16">
        <v>-10.127375000000001</v>
      </c>
      <c r="Y23" s="16">
        <f>X23/$O$4</f>
        <v>-0.84394791666666669</v>
      </c>
      <c r="Z23" s="17">
        <f>Y23/0.85</f>
        <v>-0.99287990196078435</v>
      </c>
      <c r="AA23" s="17">
        <v>0.57837733863636498</v>
      </c>
      <c r="AB23" s="17">
        <f>AA23/U23</f>
        <v>0.61695089913566303</v>
      </c>
      <c r="AC23" s="17">
        <f t="shared" ref="AC23:AC24" si="12">AB23/$O$2</f>
        <v>57.766938121316763</v>
      </c>
      <c r="AD23" s="17">
        <f>AB23/$F$4</f>
        <v>3.00762627552364</v>
      </c>
      <c r="AE23" s="17"/>
    </row>
    <row r="24" spans="2:31" x14ac:dyDescent="0.3">
      <c r="B24" s="1">
        <v>11</v>
      </c>
      <c r="E24" s="1">
        <v>5.6275895800000003E-2</v>
      </c>
      <c r="F24" s="1">
        <v>6.2561949447761198E-3</v>
      </c>
      <c r="G24" s="1">
        <f>E24-F24</f>
        <v>5.0019700855223885E-2</v>
      </c>
      <c r="H24" s="1">
        <v>1.55E-2</v>
      </c>
      <c r="I24" s="1">
        <v>2.1999999999999999E-2</v>
      </c>
      <c r="Q24" s="15">
        <v>52</v>
      </c>
      <c r="R24" s="16">
        <v>0.29152622242911302</v>
      </c>
      <c r="S24" s="72">
        <v>-9.5198199502487507E-5</v>
      </c>
      <c r="T24" s="16">
        <f t="shared" si="9"/>
        <v>0.29162142062861551</v>
      </c>
      <c r="U24" s="16">
        <f>U25+(1*(U21-U25)/4)</f>
        <v>0.90621564725813963</v>
      </c>
      <c r="V24" s="16">
        <f t="shared" si="10"/>
        <v>0.32180135215160971</v>
      </c>
      <c r="W24" s="16">
        <f t="shared" si="11"/>
        <v>1.5816324720776909</v>
      </c>
      <c r="X24" s="16">
        <v>-20.931139240506301</v>
      </c>
      <c r="Y24" s="16">
        <f>X24/$O$4</f>
        <v>-1.7442616033755252</v>
      </c>
      <c r="Z24" s="17">
        <f>Y24/0.85</f>
        <v>-2.0520724745594414</v>
      </c>
      <c r="AA24" s="17">
        <v>1.30842251582278</v>
      </c>
      <c r="AB24" s="17">
        <f>AA24/U24</f>
        <v>1.443831299737059</v>
      </c>
      <c r="AC24" s="17">
        <f t="shared" si="12"/>
        <v>135.19019660459355</v>
      </c>
      <c r="AD24" s="17">
        <f>AB24/$F$4</f>
        <v>7.0386556865325876</v>
      </c>
      <c r="AE24" s="17"/>
    </row>
    <row r="25" spans="2:31" ht="15" thickBot="1" x14ac:dyDescent="0.35">
      <c r="Q25" s="21">
        <v>54</v>
      </c>
      <c r="R25" s="22">
        <v>0.17937833472089501</v>
      </c>
      <c r="S25" s="22">
        <v>1.35882106965174E-3</v>
      </c>
      <c r="T25" s="22">
        <f t="shared" si="9"/>
        <v>0.17801951365124327</v>
      </c>
      <c r="U25" s="22">
        <f>T25/T21</f>
        <v>0.87495419634418614</v>
      </c>
      <c r="V25" s="22">
        <f t="shared" si="10"/>
        <v>0.20346152335180598</v>
      </c>
      <c r="W25" s="22">
        <f t="shared" si="11"/>
        <v>1</v>
      </c>
      <c r="X25" s="22"/>
      <c r="Y25" s="22"/>
      <c r="Z25" s="23"/>
      <c r="AA25" s="23"/>
      <c r="AB25" s="23"/>
      <c r="AC25" s="23"/>
      <c r="AD25" s="23"/>
      <c r="AE25" s="23"/>
    </row>
    <row r="26" spans="2:31" ht="15" thickBot="1" x14ac:dyDescent="0.35">
      <c r="B26" s="110" t="s">
        <v>36</v>
      </c>
      <c r="C26" s="111"/>
      <c r="D26" s="111"/>
      <c r="E26" s="111"/>
      <c r="F26" s="111"/>
      <c r="G26" s="112"/>
      <c r="H26"/>
      <c r="I26"/>
      <c r="Q26" s="15">
        <v>55</v>
      </c>
      <c r="R26" s="16">
        <v>0.25474239428127998</v>
      </c>
      <c r="S26" s="16">
        <v>-1.10191503980099E-4</v>
      </c>
      <c r="T26" s="16">
        <f t="shared" si="9"/>
        <v>0.2548525857852601</v>
      </c>
      <c r="U26" s="16">
        <f>U29+(3*(U25-U29)/4)</f>
        <v>0.85730550792445326</v>
      </c>
      <c r="V26" s="16">
        <f t="shared" si="10"/>
        <v>0.29727160671376207</v>
      </c>
      <c r="W26" s="16">
        <f t="shared" si="11"/>
        <v>1.4610703872483486</v>
      </c>
      <c r="X26" s="16">
        <v>-5.0537623152709301</v>
      </c>
      <c r="Y26" s="16">
        <f>X26/$O$4</f>
        <v>-0.42114685960591086</v>
      </c>
      <c r="Z26" s="17">
        <f>Y26/0.85</f>
        <v>-0.49546689365401281</v>
      </c>
      <c r="AA26" s="17">
        <v>0.232907415024629</v>
      </c>
      <c r="AB26" s="17">
        <f>AA26/U26</f>
        <v>0.27167376492016315</v>
      </c>
      <c r="AC26" s="17">
        <f>AB26/$O$2</f>
        <v>25.437618438217523</v>
      </c>
      <c r="AD26" s="17">
        <f>AB26/$F$4</f>
        <v>1.3244054833035301</v>
      </c>
      <c r="AE26" s="17"/>
    </row>
    <row r="27" spans="2:31" ht="15" thickBot="1" x14ac:dyDescent="0.35">
      <c r="B27" s="11" t="s">
        <v>18</v>
      </c>
      <c r="C27" s="12" t="s">
        <v>19</v>
      </c>
      <c r="D27" s="12" t="s">
        <v>30</v>
      </c>
      <c r="E27" s="12" t="s">
        <v>20</v>
      </c>
      <c r="F27" s="12" t="s">
        <v>21</v>
      </c>
      <c r="G27" s="13" t="s">
        <v>24</v>
      </c>
      <c r="H27"/>
      <c r="I27"/>
      <c r="Q27" s="15">
        <v>57</v>
      </c>
      <c r="R27" s="16">
        <v>0.26821475204857098</v>
      </c>
      <c r="S27" s="16">
        <v>-1.1018712935323299E-4</v>
      </c>
      <c r="T27" s="16">
        <f t="shared" si="9"/>
        <v>0.26832493917792422</v>
      </c>
      <c r="U27" s="16">
        <f>U29+(2*(U25-U29)/4)</f>
        <v>0.83965681950472026</v>
      </c>
      <c r="V27" s="16">
        <f t="shared" si="10"/>
        <v>0.31956500911431684</v>
      </c>
      <c r="W27" s="16">
        <f t="shared" si="11"/>
        <v>1.5706409931953373</v>
      </c>
      <c r="X27" s="16">
        <v>-15.218464285714299</v>
      </c>
      <c r="Y27" s="16">
        <f>X27/$O$4</f>
        <v>-1.2682053571428582</v>
      </c>
      <c r="Z27" s="17">
        <f>Y27/0.85</f>
        <v>-1.4920063025210097</v>
      </c>
      <c r="AA27" s="17">
        <v>0.903212074999998</v>
      </c>
      <c r="AB27" s="17">
        <f>AA27/U27</f>
        <v>1.0756919422541777</v>
      </c>
      <c r="AC27" s="17">
        <f>AB27/$O$2</f>
        <v>100.72021931218893</v>
      </c>
      <c r="AD27" s="17">
        <f>AB27/$F$4</f>
        <v>5.2439819026526919</v>
      </c>
      <c r="AE27" s="17"/>
    </row>
    <row r="28" spans="2:31" x14ac:dyDescent="0.3">
      <c r="B28" s="1">
        <v>12</v>
      </c>
      <c r="E28" s="1">
        <v>0.21109519739459401</v>
      </c>
      <c r="F28" s="1">
        <v>5.9663540417910299E-3</v>
      </c>
      <c r="G28" s="1">
        <f>E28-F28</f>
        <v>0.20512884335280299</v>
      </c>
      <c r="Q28" s="15">
        <v>59</v>
      </c>
      <c r="R28" s="16">
        <v>0.28051054307931</v>
      </c>
      <c r="S28" s="72">
        <v>-6.4409575621890498E-5</v>
      </c>
      <c r="T28" s="16">
        <f t="shared" si="9"/>
        <v>0.28057495265493188</v>
      </c>
      <c r="U28" s="16">
        <f>U29+(1*(U25-U29)/4)</f>
        <v>0.82200813108498738</v>
      </c>
      <c r="V28" s="16">
        <f t="shared" si="10"/>
        <v>0.34132868282530804</v>
      </c>
      <c r="W28" s="16">
        <f t="shared" si="11"/>
        <v>1.6776080174879824</v>
      </c>
      <c r="X28" s="16">
        <v>-35.306336206896397</v>
      </c>
      <c r="Y28" s="16">
        <f>X28/$O$4</f>
        <v>-2.9421946839080331</v>
      </c>
      <c r="Z28" s="17">
        <f>Y28/0.85</f>
        <v>-3.4614055104800392</v>
      </c>
      <c r="AA28" s="17">
        <v>2.3771168017241302</v>
      </c>
      <c r="AB28" s="17">
        <f>AA28/U28</f>
        <v>2.8918409828702294</v>
      </c>
      <c r="AC28" s="17">
        <f t="shared" ref="AC28" si="13">AB28/$O$2</f>
        <v>270.77162760957202</v>
      </c>
      <c r="AD28" s="17">
        <f>AB28/$F$4</f>
        <v>14.097680928744504</v>
      </c>
      <c r="AE28" s="17"/>
    </row>
    <row r="29" spans="2:31" ht="15" thickBot="1" x14ac:dyDescent="0.35">
      <c r="Q29" s="24">
        <v>61</v>
      </c>
      <c r="R29" s="25">
        <v>0.165006335934545</v>
      </c>
      <c r="S29" s="25">
        <v>1.35013840746268E-3</v>
      </c>
      <c r="T29" s="25">
        <f t="shared" si="9"/>
        <v>0.16365619752708233</v>
      </c>
      <c r="U29" s="25">
        <f>T29/T21</f>
        <v>0.8043594426652545</v>
      </c>
      <c r="V29" s="25">
        <f t="shared" si="10"/>
        <v>0.20346152335180598</v>
      </c>
      <c r="W29" s="25">
        <f t="shared" si="11"/>
        <v>1</v>
      </c>
      <c r="X29" s="25"/>
      <c r="Y29" s="25"/>
      <c r="Z29" s="26"/>
      <c r="AA29" s="26"/>
      <c r="AB29" s="26"/>
      <c r="AC29" s="26"/>
      <c r="AD29" s="26"/>
      <c r="AE29" s="26"/>
    </row>
    <row r="30" spans="2:31" x14ac:dyDescent="0.3">
      <c r="Q30"/>
      <c r="R30"/>
      <c r="S30"/>
      <c r="T30"/>
      <c r="U30"/>
      <c r="V30"/>
      <c r="W30"/>
      <c r="X30"/>
      <c r="Y30"/>
      <c r="Z30"/>
    </row>
    <row r="31" spans="2:31" x14ac:dyDescent="0.3">
      <c r="Q31"/>
      <c r="R31"/>
      <c r="S31"/>
      <c r="T31"/>
      <c r="U31"/>
      <c r="V31"/>
      <c r="W31"/>
      <c r="X31"/>
      <c r="Y31"/>
      <c r="Z31"/>
    </row>
    <row r="32" spans="2:31" x14ac:dyDescent="0.3">
      <c r="Q32"/>
      <c r="R32"/>
      <c r="S32"/>
      <c r="T32"/>
      <c r="U32"/>
      <c r="V32"/>
      <c r="W32"/>
      <c r="X32"/>
      <c r="Y32"/>
      <c r="Z32"/>
    </row>
    <row r="33" spans="17:26" x14ac:dyDescent="0.3">
      <c r="Q33"/>
      <c r="R33"/>
      <c r="S33"/>
      <c r="T33"/>
      <c r="U33"/>
      <c r="V33"/>
      <c r="W33"/>
      <c r="X33"/>
      <c r="Y33"/>
      <c r="Z33"/>
    </row>
    <row r="34" spans="17:26" x14ac:dyDescent="0.3">
      <c r="Q34"/>
      <c r="R34"/>
      <c r="S34"/>
      <c r="T34"/>
      <c r="U34"/>
      <c r="V34"/>
      <c r="W34"/>
      <c r="X34"/>
      <c r="Y34"/>
      <c r="Z34"/>
    </row>
    <row r="35" spans="17:26" x14ac:dyDescent="0.3">
      <c r="Q35"/>
      <c r="R35"/>
      <c r="S35"/>
      <c r="T35"/>
      <c r="U35"/>
      <c r="V35"/>
      <c r="W35"/>
      <c r="X35"/>
      <c r="Y35"/>
      <c r="Z35"/>
    </row>
    <row r="37" spans="17:26" x14ac:dyDescent="0.3">
      <c r="Q37"/>
      <c r="R37"/>
      <c r="S37"/>
      <c r="T37"/>
      <c r="U37"/>
      <c r="V37"/>
      <c r="W37"/>
      <c r="X37"/>
      <c r="Y37"/>
      <c r="Z37"/>
    </row>
    <row r="38" spans="17:26" x14ac:dyDescent="0.3">
      <c r="Q38"/>
      <c r="R38"/>
      <c r="S38"/>
      <c r="T38"/>
      <c r="U38"/>
      <c r="V38"/>
      <c r="W38"/>
      <c r="X38"/>
      <c r="Y38"/>
      <c r="Z38"/>
    </row>
    <row r="39" spans="17:26" x14ac:dyDescent="0.3">
      <c r="Q39"/>
      <c r="R39"/>
      <c r="S39"/>
      <c r="T39"/>
      <c r="U39"/>
      <c r="V39"/>
      <c r="W39"/>
      <c r="X39"/>
      <c r="Y39"/>
      <c r="Z39"/>
    </row>
    <row r="40" spans="17:26" x14ac:dyDescent="0.3">
      <c r="Q40"/>
      <c r="R40"/>
      <c r="S40"/>
      <c r="T40"/>
      <c r="U40"/>
      <c r="V40"/>
      <c r="W40"/>
      <c r="X40"/>
      <c r="Y40"/>
      <c r="Z40"/>
    </row>
    <row r="41" spans="17:26" x14ac:dyDescent="0.3">
      <c r="Q41"/>
      <c r="R41"/>
      <c r="S41"/>
      <c r="T41"/>
      <c r="U41"/>
      <c r="V41"/>
      <c r="W41"/>
      <c r="X41"/>
      <c r="Y41"/>
      <c r="Z41"/>
    </row>
    <row r="42" spans="17:26" x14ac:dyDescent="0.3">
      <c r="Q42"/>
      <c r="R42"/>
      <c r="S42"/>
      <c r="T42"/>
      <c r="U42"/>
      <c r="V42"/>
      <c r="W42"/>
      <c r="X42"/>
      <c r="Y42"/>
      <c r="Z42"/>
    </row>
    <row r="43" spans="17:26" x14ac:dyDescent="0.3">
      <c r="Q43"/>
      <c r="R43"/>
      <c r="S43"/>
      <c r="T43"/>
      <c r="U43"/>
      <c r="V43"/>
      <c r="W43"/>
      <c r="X43"/>
      <c r="Y43"/>
      <c r="Z43"/>
    </row>
    <row r="44" spans="17:26" x14ac:dyDescent="0.3">
      <c r="Q44"/>
      <c r="R44"/>
      <c r="S44"/>
      <c r="T44"/>
      <c r="U44"/>
      <c r="V44"/>
      <c r="W44"/>
      <c r="X44"/>
      <c r="Y44"/>
      <c r="Z44"/>
    </row>
    <row r="45" spans="17:26" x14ac:dyDescent="0.3">
      <c r="Q45"/>
      <c r="R45"/>
      <c r="S45"/>
      <c r="T45"/>
      <c r="U45"/>
      <c r="V45"/>
      <c r="W45"/>
      <c r="X45"/>
      <c r="Y45"/>
      <c r="Z45"/>
    </row>
    <row r="46" spans="17:26" x14ac:dyDescent="0.3">
      <c r="Q46"/>
      <c r="R46"/>
      <c r="S46"/>
      <c r="T46"/>
      <c r="U46"/>
      <c r="V46"/>
      <c r="W46"/>
      <c r="X46"/>
      <c r="Y46"/>
      <c r="Z46"/>
    </row>
    <row r="47" spans="17:26" x14ac:dyDescent="0.3">
      <c r="Q47"/>
      <c r="R47"/>
      <c r="S47"/>
      <c r="T47"/>
      <c r="U47"/>
      <c r="V47"/>
      <c r="W47"/>
      <c r="X47"/>
      <c r="Y47"/>
      <c r="Z47"/>
    </row>
    <row r="50" spans="2:11" x14ac:dyDescent="0.3">
      <c r="B50"/>
      <c r="C50"/>
      <c r="D50"/>
      <c r="E50"/>
      <c r="F50"/>
      <c r="G50"/>
      <c r="H50"/>
      <c r="I50"/>
      <c r="J50"/>
      <c r="K50"/>
    </row>
    <row r="51" spans="2:11" x14ac:dyDescent="0.3">
      <c r="B51"/>
      <c r="C51"/>
      <c r="D51"/>
      <c r="E51"/>
      <c r="F51"/>
      <c r="G51"/>
      <c r="H51"/>
      <c r="I51"/>
      <c r="J51"/>
      <c r="K51"/>
    </row>
    <row r="52" spans="2:11" x14ac:dyDescent="0.3">
      <c r="B52"/>
      <c r="C52"/>
      <c r="D52"/>
      <c r="E52"/>
      <c r="F52"/>
      <c r="G52"/>
      <c r="H52"/>
      <c r="I52"/>
      <c r="J52"/>
      <c r="K52"/>
    </row>
    <row r="53" spans="2:11" x14ac:dyDescent="0.3">
      <c r="B53"/>
      <c r="C53"/>
      <c r="D53"/>
      <c r="E53"/>
      <c r="F53"/>
      <c r="G53"/>
      <c r="H53"/>
      <c r="I53"/>
      <c r="J53"/>
      <c r="K53"/>
    </row>
    <row r="54" spans="2:11" x14ac:dyDescent="0.3">
      <c r="B54"/>
      <c r="C54"/>
      <c r="D54"/>
      <c r="E54"/>
      <c r="F54"/>
      <c r="G54"/>
      <c r="H54"/>
      <c r="I54"/>
      <c r="J54"/>
      <c r="K54"/>
    </row>
    <row r="55" spans="2:11" x14ac:dyDescent="0.3">
      <c r="B55"/>
      <c r="C55"/>
      <c r="D55"/>
      <c r="E55"/>
      <c r="F55"/>
      <c r="G55"/>
      <c r="H55"/>
      <c r="I55"/>
      <c r="J55"/>
      <c r="K55"/>
    </row>
    <row r="56" spans="2:11" x14ac:dyDescent="0.3">
      <c r="B56"/>
      <c r="C56"/>
      <c r="D56"/>
      <c r="E56"/>
      <c r="F56"/>
      <c r="G56"/>
      <c r="H56"/>
      <c r="I56"/>
      <c r="J56"/>
      <c r="K56"/>
    </row>
    <row r="57" spans="2:11" x14ac:dyDescent="0.3">
      <c r="B57"/>
      <c r="C57"/>
      <c r="D57"/>
      <c r="E57"/>
      <c r="F57"/>
      <c r="G57"/>
      <c r="H57"/>
      <c r="I57"/>
      <c r="J57"/>
      <c r="K57"/>
    </row>
    <row r="58" spans="2:11" x14ac:dyDescent="0.3">
      <c r="B58"/>
      <c r="C58"/>
      <c r="D58"/>
      <c r="E58"/>
      <c r="F58"/>
      <c r="G58"/>
      <c r="H58"/>
      <c r="I58"/>
      <c r="J58"/>
      <c r="K58"/>
    </row>
    <row r="59" spans="2:11" x14ac:dyDescent="0.3">
      <c r="B59"/>
      <c r="C59"/>
      <c r="D59"/>
      <c r="E59"/>
      <c r="F59"/>
      <c r="G59"/>
      <c r="H59"/>
      <c r="I59"/>
      <c r="J59"/>
      <c r="K59"/>
    </row>
    <row r="60" spans="2:11" x14ac:dyDescent="0.3">
      <c r="B60"/>
      <c r="C60"/>
      <c r="D60"/>
      <c r="E60"/>
      <c r="F60"/>
      <c r="G60"/>
      <c r="H60"/>
      <c r="I60"/>
      <c r="J60"/>
      <c r="K60"/>
    </row>
    <row r="61" spans="2:11" x14ac:dyDescent="0.3">
      <c r="B61"/>
      <c r="C61"/>
      <c r="D61"/>
      <c r="E61"/>
      <c r="F61"/>
      <c r="G61"/>
      <c r="H61"/>
      <c r="I61"/>
      <c r="J61"/>
      <c r="K61"/>
    </row>
    <row r="62" spans="2:11" x14ac:dyDescent="0.3">
      <c r="B62"/>
      <c r="C62"/>
      <c r="D62"/>
      <c r="E62"/>
      <c r="F62"/>
      <c r="G62"/>
      <c r="H62"/>
      <c r="I62"/>
      <c r="J62"/>
      <c r="K62"/>
    </row>
    <row r="63" spans="2:11" x14ac:dyDescent="0.3">
      <c r="B63"/>
      <c r="C63"/>
      <c r="D63"/>
      <c r="E63"/>
      <c r="F63"/>
      <c r="G63"/>
      <c r="H63"/>
      <c r="I63"/>
      <c r="J63"/>
      <c r="K63"/>
    </row>
  </sheetData>
  <mergeCells count="5">
    <mergeCell ref="B6:K6"/>
    <mergeCell ref="Q6:AE6"/>
    <mergeCell ref="B22:J22"/>
    <mergeCell ref="B26:G26"/>
    <mergeCell ref="Q19:AE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opLeftCell="L4" zoomScale="85" zoomScaleNormal="85" workbookViewId="0">
      <selection activeCell="Z23" sqref="Z23:Z31"/>
    </sheetView>
  </sheetViews>
  <sheetFormatPr defaultColWidth="8.77734375" defaultRowHeight="14.4" x14ac:dyDescent="0.3"/>
  <cols>
    <col min="1" max="1" width="8.77734375" style="1"/>
    <col min="2" max="2" width="8.109375" style="1" bestFit="1" customWidth="1"/>
    <col min="3" max="3" width="16.44140625" style="1" bestFit="1" customWidth="1"/>
    <col min="4" max="4" width="6.44140625" style="1" bestFit="1" customWidth="1"/>
    <col min="5" max="5" width="12.88671875" style="1" bestFit="1" customWidth="1"/>
    <col min="6" max="6" width="14.88671875" style="1" bestFit="1" customWidth="1"/>
    <col min="7" max="7" width="12.109375" style="1" bestFit="1" customWidth="1"/>
    <col min="8" max="8" width="18.44140625" style="1" bestFit="1" customWidth="1"/>
    <col min="9" max="9" width="15.88671875" style="1" bestFit="1" customWidth="1"/>
    <col min="10" max="10" width="9.5546875" style="1" bestFit="1" customWidth="1"/>
    <col min="11" max="11" width="10.44140625" style="1" bestFit="1" customWidth="1"/>
    <col min="12" max="12" width="6.5546875" style="1" bestFit="1" customWidth="1"/>
    <col min="13" max="13" width="5.77734375" style="1" customWidth="1"/>
    <col min="14" max="14" width="22.6640625" style="1" bestFit="1" customWidth="1"/>
    <col min="15" max="15" width="9" style="1" bestFit="1" customWidth="1"/>
    <col min="16" max="16" width="7.44140625" style="1" customWidth="1"/>
    <col min="17" max="17" width="8.109375" style="1" bestFit="1" customWidth="1"/>
    <col min="18" max="18" width="12.88671875" style="1" bestFit="1" customWidth="1"/>
    <col min="19" max="19" width="14.88671875" style="1" bestFit="1" customWidth="1"/>
    <col min="20" max="20" width="12.109375" style="1" bestFit="1" customWidth="1"/>
    <col min="21" max="21" width="12.33203125" style="1" bestFit="1" customWidth="1"/>
    <col min="22" max="22" width="12.5546875" style="1" bestFit="1" customWidth="1"/>
    <col min="23" max="23" width="8.109375" style="1" bestFit="1" customWidth="1"/>
    <col min="24" max="24" width="10.6640625" style="1" bestFit="1" customWidth="1"/>
    <col min="25" max="25" width="13.77734375" style="1" bestFit="1" customWidth="1"/>
    <col min="26" max="26" width="11" style="1" bestFit="1" customWidth="1"/>
    <col min="27" max="27" width="7.109375" style="1" bestFit="1" customWidth="1"/>
    <col min="28" max="28" width="19" style="1" bestFit="1" customWidth="1"/>
    <col min="29" max="30" width="12.5546875" style="1" bestFit="1" customWidth="1"/>
    <col min="31" max="31" width="14.33203125" style="1" bestFit="1" customWidth="1"/>
    <col min="32" max="16384" width="8.77734375" style="1"/>
  </cols>
  <sheetData>
    <row r="1" spans="1:31" ht="15" thickBot="1" x14ac:dyDescent="0.35"/>
    <row r="2" spans="1:31" ht="16.2" thickBot="1" x14ac:dyDescent="0.35">
      <c r="B2" s="8" t="s">
        <v>1</v>
      </c>
      <c r="C2" s="2">
        <v>44896</v>
      </c>
      <c r="E2" s="8" t="s">
        <v>44</v>
      </c>
      <c r="F2" s="3">
        <v>10</v>
      </c>
      <c r="H2" s="8" t="s">
        <v>15</v>
      </c>
      <c r="I2" s="4">
        <v>23.61</v>
      </c>
      <c r="K2" s="8" t="s">
        <v>16</v>
      </c>
      <c r="L2" s="2" t="s">
        <v>45</v>
      </c>
      <c r="N2" s="8" t="s">
        <v>17</v>
      </c>
      <c r="O2" s="3">
        <v>1.2489999999999999E-2</v>
      </c>
    </row>
    <row r="3" spans="1:31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1" ht="16.2" thickBot="1" x14ac:dyDescent="0.35">
      <c r="B4" s="8" t="s">
        <v>32</v>
      </c>
      <c r="C4" s="29">
        <f>G24</f>
        <v>4.0050466737811E-2</v>
      </c>
      <c r="E4" s="8" t="s">
        <v>33</v>
      </c>
      <c r="F4" s="3">
        <f>G28</f>
        <v>0.18040823448768817</v>
      </c>
      <c r="H4" s="8"/>
      <c r="I4" s="4"/>
      <c r="K4" s="8" t="s">
        <v>56</v>
      </c>
      <c r="L4" s="69"/>
      <c r="N4" s="8" t="s">
        <v>23</v>
      </c>
      <c r="O4" s="3">
        <v>12.75</v>
      </c>
    </row>
    <row r="5" spans="1:31" ht="15" thickBot="1" x14ac:dyDescent="0.35"/>
    <row r="6" spans="1:31" ht="15" thickBot="1" x14ac:dyDescent="0.35">
      <c r="B6" s="110" t="s">
        <v>22</v>
      </c>
      <c r="C6" s="111"/>
      <c r="D6" s="111"/>
      <c r="E6" s="111"/>
      <c r="F6" s="111"/>
      <c r="G6" s="111"/>
      <c r="H6" s="111"/>
      <c r="I6" s="111"/>
      <c r="J6" s="111"/>
      <c r="K6" s="112"/>
      <c r="M6"/>
      <c r="N6"/>
      <c r="O6"/>
      <c r="P6"/>
      <c r="Q6" s="110" t="s">
        <v>60</v>
      </c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2"/>
    </row>
    <row r="7" spans="1:31" s="14" customFormat="1" ht="29.4" thickBot="1" x14ac:dyDescent="0.35">
      <c r="B7" s="11" t="s">
        <v>18</v>
      </c>
      <c r="C7" s="12" t="s">
        <v>19</v>
      </c>
      <c r="D7" s="12" t="s">
        <v>30</v>
      </c>
      <c r="E7" s="12" t="s">
        <v>20</v>
      </c>
      <c r="F7" s="12" t="s">
        <v>21</v>
      </c>
      <c r="G7" s="12" t="s">
        <v>24</v>
      </c>
      <c r="H7" s="12" t="s">
        <v>34</v>
      </c>
      <c r="I7" s="12" t="s">
        <v>35</v>
      </c>
      <c r="J7" s="12" t="s">
        <v>47</v>
      </c>
      <c r="K7" s="13" t="s">
        <v>48</v>
      </c>
      <c r="M7"/>
      <c r="N7"/>
      <c r="O7"/>
      <c r="P7"/>
      <c r="Q7" s="62" t="s">
        <v>18</v>
      </c>
      <c r="R7" s="63" t="s">
        <v>20</v>
      </c>
      <c r="S7" s="63" t="s">
        <v>21</v>
      </c>
      <c r="T7" s="63" t="s">
        <v>24</v>
      </c>
      <c r="U7" s="63" t="s">
        <v>25</v>
      </c>
      <c r="V7" s="63" t="s">
        <v>26</v>
      </c>
      <c r="W7" s="63" t="s">
        <v>27</v>
      </c>
      <c r="X7" s="63" t="s">
        <v>28</v>
      </c>
      <c r="Y7" s="63" t="s">
        <v>29</v>
      </c>
      <c r="Z7" s="63" t="s">
        <v>31</v>
      </c>
      <c r="AA7" s="68" t="s">
        <v>49</v>
      </c>
      <c r="AB7" s="68" t="s">
        <v>51</v>
      </c>
      <c r="AC7" s="68" t="s">
        <v>52</v>
      </c>
      <c r="AD7" s="68" t="s">
        <v>54</v>
      </c>
      <c r="AE7" s="68" t="s">
        <v>55</v>
      </c>
    </row>
    <row r="8" spans="1:31" x14ac:dyDescent="0.3">
      <c r="B8" s="35"/>
      <c r="C8" s="35"/>
      <c r="D8" s="53"/>
      <c r="E8" s="53"/>
      <c r="F8" s="53"/>
      <c r="G8" s="1">
        <f>E8-F8</f>
        <v>0</v>
      </c>
      <c r="H8" s="36" t="e">
        <f t="shared" ref="H8:I12" si="0">F8/$G$13</f>
        <v>#DIV/0!</v>
      </c>
      <c r="I8" s="36" t="e">
        <f t="shared" si="0"/>
        <v>#DIV/0!</v>
      </c>
      <c r="J8" s="35">
        <f>$J$13+(C8-$C$13)</f>
        <v>0</v>
      </c>
      <c r="K8" s="35" t="e">
        <f t="shared" ref="K8:K18" si="1">J8/$J$13</f>
        <v>#DIV/0!</v>
      </c>
      <c r="M8"/>
      <c r="N8"/>
      <c r="O8"/>
      <c r="P8"/>
      <c r="Q8" s="18">
        <v>119</v>
      </c>
      <c r="R8" s="19">
        <v>0.18082676519326901</v>
      </c>
      <c r="S8" s="19">
        <v>2.1839957557213902E-3</v>
      </c>
      <c r="T8" s="19">
        <f t="shared" ref="T8:T16" si="2">R8-S8</f>
        <v>0.17864276943754762</v>
      </c>
      <c r="U8" s="19">
        <f>T8/T8</f>
        <v>1</v>
      </c>
      <c r="V8" s="19">
        <f>T8/U8</f>
        <v>0.17864276943754762</v>
      </c>
      <c r="W8" s="19">
        <f>V8/V8</f>
        <v>1</v>
      </c>
      <c r="X8" s="19"/>
      <c r="Y8" s="19"/>
      <c r="Z8" s="20"/>
      <c r="AA8" s="20"/>
      <c r="AB8" s="20"/>
      <c r="AC8" s="20"/>
      <c r="AD8" s="20"/>
      <c r="AE8" s="20"/>
    </row>
    <row r="9" spans="1:31" x14ac:dyDescent="0.3">
      <c r="B9" s="35"/>
      <c r="C9" s="35"/>
      <c r="D9" s="53"/>
      <c r="E9" s="53"/>
      <c r="F9" s="53"/>
      <c r="G9" s="1">
        <f t="shared" ref="G9:G18" si="3">E9-F9</f>
        <v>0</v>
      </c>
      <c r="H9" s="36" t="e">
        <f t="shared" si="0"/>
        <v>#DIV/0!</v>
      </c>
      <c r="I9" s="36" t="e">
        <f t="shared" si="0"/>
        <v>#DIV/0!</v>
      </c>
      <c r="J9" s="35">
        <f>$J$13+(C9-$C$13)</f>
        <v>0</v>
      </c>
      <c r="K9" s="35" t="e">
        <f t="shared" si="1"/>
        <v>#DIV/0!</v>
      </c>
      <c r="M9"/>
      <c r="N9"/>
      <c r="O9"/>
      <c r="P9"/>
      <c r="Q9" s="15">
        <v>121</v>
      </c>
      <c r="R9" s="16">
        <v>0.19697652447170499</v>
      </c>
      <c r="S9" s="16">
        <v>1.5556807368159199E-3</v>
      </c>
      <c r="T9" s="16">
        <f t="shared" si="2"/>
        <v>0.19542084373488908</v>
      </c>
      <c r="U9" s="16">
        <f>U12+(3*(U8-U12)/4)</f>
        <v>0.9743397377022136</v>
      </c>
      <c r="V9" s="16">
        <f t="shared" ref="V9:V16" si="4">T9/U9</f>
        <v>0.20056745729754413</v>
      </c>
      <c r="W9" s="16">
        <f>V9/$V$8</f>
        <v>1.1227292206061621</v>
      </c>
      <c r="X9" s="16">
        <v>-1.80488372093024</v>
      </c>
      <c r="Y9" s="16">
        <f>X9/$O$4</f>
        <v>-0.14155950752394039</v>
      </c>
      <c r="Z9" s="17">
        <f>Y9/0.55</f>
        <v>-0.25738092277080071</v>
      </c>
      <c r="AA9" s="17">
        <v>2.9825007751937801E-2</v>
      </c>
      <c r="AB9" s="17">
        <f>AA9/U9</f>
        <v>3.0610480716176214E-2</v>
      </c>
      <c r="AC9" s="17">
        <f>AB9/$O$2</f>
        <v>2.4507990965713544</v>
      </c>
      <c r="AD9" s="17">
        <f>AB9/$F$4</f>
        <v>0.16967341209841064</v>
      </c>
      <c r="AE9" s="17" t="e">
        <f>AB9/$L$4</f>
        <v>#DIV/0!</v>
      </c>
    </row>
    <row r="10" spans="1:31" x14ac:dyDescent="0.3">
      <c r="B10" s="35"/>
      <c r="C10" s="35"/>
      <c r="D10" s="53"/>
      <c r="E10" s="53"/>
      <c r="F10" s="53"/>
      <c r="G10" s="1">
        <f t="shared" si="3"/>
        <v>0</v>
      </c>
      <c r="H10" s="36" t="e">
        <f t="shared" si="0"/>
        <v>#DIV/0!</v>
      </c>
      <c r="I10" s="36" t="e">
        <f t="shared" si="0"/>
        <v>#DIV/0!</v>
      </c>
      <c r="J10" s="35">
        <f>$J$13+(C10-$C$13)</f>
        <v>0</v>
      </c>
      <c r="K10" s="35" t="e">
        <f t="shared" si="1"/>
        <v>#DIV/0!</v>
      </c>
      <c r="M10"/>
      <c r="N10"/>
      <c r="O10"/>
      <c r="P10"/>
      <c r="Q10" s="15">
        <v>123</v>
      </c>
      <c r="R10" s="16"/>
      <c r="S10" s="16"/>
      <c r="T10" s="16"/>
      <c r="U10" s="16"/>
      <c r="V10" s="16"/>
      <c r="W10" s="16"/>
      <c r="X10" s="16"/>
      <c r="Y10" s="16"/>
      <c r="Z10" s="17"/>
      <c r="AA10" s="17"/>
      <c r="AB10" s="17"/>
      <c r="AC10" s="17"/>
      <c r="AD10" s="17"/>
      <c r="AE10" s="17"/>
    </row>
    <row r="11" spans="1:31" x14ac:dyDescent="0.3">
      <c r="B11" s="35"/>
      <c r="C11" s="35"/>
      <c r="D11" s="53"/>
      <c r="E11" s="53"/>
      <c r="F11" s="53"/>
      <c r="G11" s="1">
        <f t="shared" si="3"/>
        <v>0</v>
      </c>
      <c r="H11" s="36" t="e">
        <f t="shared" si="0"/>
        <v>#DIV/0!</v>
      </c>
      <c r="I11" s="36" t="e">
        <f t="shared" si="0"/>
        <v>#DIV/0!</v>
      </c>
      <c r="J11" s="35">
        <f>$J$13+(C11-$C$13)</f>
        <v>0</v>
      </c>
      <c r="K11" s="35" t="e">
        <f t="shared" si="1"/>
        <v>#DIV/0!</v>
      </c>
      <c r="M11"/>
      <c r="N11"/>
      <c r="O11"/>
      <c r="P11"/>
      <c r="Q11" s="15">
        <v>125</v>
      </c>
      <c r="R11" s="16">
        <v>0.22683039499999999</v>
      </c>
      <c r="S11" s="16">
        <v>1.4522810840796E-3</v>
      </c>
      <c r="T11" s="16">
        <f t="shared" si="2"/>
        <v>0.22537811391592039</v>
      </c>
      <c r="U11" s="16">
        <f>U12+(1*(U8-U12)/4)</f>
        <v>0.92301921310664081</v>
      </c>
      <c r="V11" s="16">
        <f t="shared" si="4"/>
        <v>0.24417488901163467</v>
      </c>
      <c r="W11" s="16">
        <f t="shared" ref="W11:W18" si="5">V11/$V$8</f>
        <v>1.3668333164583897</v>
      </c>
      <c r="X11" s="16">
        <v>-14.4438888888889</v>
      </c>
      <c r="Y11" s="16">
        <f>X11/$O$4</f>
        <v>-1.1328540305010901</v>
      </c>
      <c r="Z11" s="17">
        <f>Y11/0.55</f>
        <v>-2.0597346009110726</v>
      </c>
      <c r="AA11" s="17">
        <v>1.00306418888888</v>
      </c>
      <c r="AB11" s="17">
        <f>AA11/U11</f>
        <v>1.0867208121408749</v>
      </c>
      <c r="AC11" s="17">
        <f t="shared" ref="AC11" si="6">AB11/$O$2</f>
        <v>87.00727078790031</v>
      </c>
      <c r="AD11" s="17">
        <f>AB11/$F$4</f>
        <v>6.0236763317754072</v>
      </c>
      <c r="AE11" s="17" t="e">
        <f>AB11/$L$4</f>
        <v>#DIV/0!</v>
      </c>
    </row>
    <row r="12" spans="1:31" x14ac:dyDescent="0.3">
      <c r="B12" s="35"/>
      <c r="C12" s="35"/>
      <c r="D12" s="53"/>
      <c r="E12" s="53"/>
      <c r="F12" s="53"/>
      <c r="G12" s="1">
        <f t="shared" si="3"/>
        <v>0</v>
      </c>
      <c r="H12" s="36" t="e">
        <f t="shared" si="0"/>
        <v>#DIV/0!</v>
      </c>
      <c r="I12" s="36" t="e">
        <f t="shared" si="0"/>
        <v>#DIV/0!</v>
      </c>
      <c r="J12" s="35">
        <f>$J$13+(C12-$C$13)</f>
        <v>0</v>
      </c>
      <c r="K12" s="35" t="e">
        <f t="shared" si="1"/>
        <v>#DIV/0!</v>
      </c>
      <c r="M12"/>
      <c r="N12"/>
      <c r="O12"/>
      <c r="P12"/>
      <c r="Q12" s="21">
        <v>126</v>
      </c>
      <c r="R12" s="22">
        <v>0.16192030741923</v>
      </c>
      <c r="S12" s="22">
        <v>1.61361926716418E-3</v>
      </c>
      <c r="T12" s="22">
        <f t="shared" si="2"/>
        <v>0.16030668815206581</v>
      </c>
      <c r="U12" s="22">
        <f>T12/T8</f>
        <v>0.89735895080885442</v>
      </c>
      <c r="V12" s="22">
        <f t="shared" si="4"/>
        <v>0.17864276943754762</v>
      </c>
      <c r="W12" s="22">
        <f t="shared" si="5"/>
        <v>1</v>
      </c>
      <c r="X12" s="22"/>
      <c r="Y12" s="22"/>
      <c r="Z12" s="23"/>
      <c r="AA12" s="23"/>
      <c r="AB12" s="23"/>
      <c r="AC12" s="23"/>
      <c r="AD12" s="23"/>
      <c r="AE12" s="23"/>
    </row>
    <row r="13" spans="1:31" x14ac:dyDescent="0.3">
      <c r="B13" s="35"/>
      <c r="C13" s="35"/>
      <c r="D13" s="53"/>
      <c r="E13" s="53"/>
      <c r="F13" s="53"/>
      <c r="G13" s="1">
        <f t="shared" si="3"/>
        <v>0</v>
      </c>
      <c r="H13" s="36" t="e">
        <f>F13/$G$13</f>
        <v>#DIV/0!</v>
      </c>
      <c r="I13" s="36" t="e">
        <f>G13/$G$13</f>
        <v>#DIV/0!</v>
      </c>
      <c r="J13" s="35">
        <f>C13*0.55</f>
        <v>0</v>
      </c>
      <c r="K13" s="35" t="e">
        <f t="shared" si="1"/>
        <v>#DIV/0!</v>
      </c>
      <c r="M13"/>
      <c r="N13"/>
      <c r="O13"/>
      <c r="P13"/>
      <c r="Q13" s="15">
        <v>128</v>
      </c>
      <c r="R13" s="16">
        <v>0.209519635164788</v>
      </c>
      <c r="S13" s="16">
        <v>1.56120540447761E-3</v>
      </c>
      <c r="T13" s="16">
        <f t="shared" si="2"/>
        <v>0.2079584297603104</v>
      </c>
      <c r="U13" s="16">
        <f>U16+(3*(U12-U16)/4)</f>
        <v>0.86787114577946167</v>
      </c>
      <c r="V13" s="16">
        <f t="shared" si="4"/>
        <v>0.23961901576245695</v>
      </c>
      <c r="W13" s="16">
        <f t="shared" si="5"/>
        <v>1.3413306148180055</v>
      </c>
      <c r="X13" s="16">
        <v>-7.2619014084507301</v>
      </c>
      <c r="Y13" s="16">
        <f>X13/$O$4</f>
        <v>-0.56956089478044947</v>
      </c>
      <c r="Z13" s="17">
        <f>Y13/0.55</f>
        <v>-1.0355652632371808</v>
      </c>
      <c r="AA13" s="17">
        <v>0.36759280985915399</v>
      </c>
      <c r="AB13" s="17">
        <f>AA13/U13</f>
        <v>0.42355689741131747</v>
      </c>
      <c r="AC13" s="17">
        <f>AB13/$O$2</f>
        <v>33.911681137815648</v>
      </c>
      <c r="AD13" s="17">
        <f>AB13/$F$4</f>
        <v>2.3477692058464372</v>
      </c>
      <c r="AE13" s="17" t="e">
        <f>AB13/$L$4</f>
        <v>#DIV/0!</v>
      </c>
    </row>
    <row r="14" spans="1:31" x14ac:dyDescent="0.3">
      <c r="B14" s="35"/>
      <c r="C14" s="35"/>
      <c r="D14" s="53"/>
      <c r="E14" s="53"/>
      <c r="F14" s="53"/>
      <c r="G14" s="1">
        <f t="shared" si="3"/>
        <v>0</v>
      </c>
      <c r="H14" s="36" t="e">
        <f t="shared" ref="H14:I18" si="7">F14/$G$13</f>
        <v>#DIV/0!</v>
      </c>
      <c r="I14" s="36" t="e">
        <f t="shared" si="7"/>
        <v>#DIV/0!</v>
      </c>
      <c r="J14" s="35">
        <f>$J$13+(C14-$C$13)</f>
        <v>0</v>
      </c>
      <c r="K14" s="35" t="e">
        <f t="shared" si="1"/>
        <v>#DIV/0!</v>
      </c>
      <c r="M14"/>
      <c r="N14"/>
      <c r="O14"/>
      <c r="P14"/>
      <c r="Q14" s="15">
        <v>130</v>
      </c>
      <c r="R14" s="16">
        <v>0.215511268047826</v>
      </c>
      <c r="S14" s="16">
        <v>1.48006482537313E-3</v>
      </c>
      <c r="T14" s="16">
        <f t="shared" si="2"/>
        <v>0.21403120322245286</v>
      </c>
      <c r="U14" s="16">
        <f>U16+(2*(U12-U16)/4)</f>
        <v>0.83838334075006893</v>
      </c>
      <c r="V14" s="16">
        <f t="shared" si="4"/>
        <v>0.25529038188064124</v>
      </c>
      <c r="W14" s="16">
        <f t="shared" si="5"/>
        <v>1.4290552183243506</v>
      </c>
      <c r="X14" s="16">
        <v>-21.719972826086899</v>
      </c>
      <c r="Y14" s="16">
        <f>X14/$O$4</f>
        <v>-1.7035272804774038</v>
      </c>
      <c r="Z14" s="17">
        <f>Y14/0.55</f>
        <v>-3.0973223281407338</v>
      </c>
      <c r="AA14" s="17">
        <v>1.67279922282608</v>
      </c>
      <c r="AB14" s="17">
        <f>AA14/U14</f>
        <v>1.9952677272063775</v>
      </c>
      <c r="AC14" s="17">
        <f>AB14/$O$2</f>
        <v>159.74921755055064</v>
      </c>
      <c r="AD14" s="17">
        <f>AB14/$F$4</f>
        <v>11.059737560607541</v>
      </c>
      <c r="AE14" s="17" t="e">
        <f>AB14/$L$4</f>
        <v>#DIV/0!</v>
      </c>
    </row>
    <row r="15" spans="1:31" x14ac:dyDescent="0.3">
      <c r="B15" s="35"/>
      <c r="C15" s="35"/>
      <c r="D15" s="53"/>
      <c r="E15" s="53"/>
      <c r="F15" s="53"/>
      <c r="G15" s="1">
        <f t="shared" si="3"/>
        <v>0</v>
      </c>
      <c r="H15" s="36" t="e">
        <f t="shared" si="7"/>
        <v>#DIV/0!</v>
      </c>
      <c r="I15" s="36" t="e">
        <f t="shared" si="7"/>
        <v>#DIV/0!</v>
      </c>
      <c r="J15" s="35">
        <f>$J$13+(C15-$C$13)</f>
        <v>0</v>
      </c>
      <c r="K15" s="35" t="e">
        <f t="shared" si="1"/>
        <v>#DIV/0!</v>
      </c>
      <c r="M15"/>
      <c r="N15"/>
      <c r="O15"/>
      <c r="P15"/>
      <c r="Q15" s="15">
        <v>132</v>
      </c>
      <c r="R15" s="16">
        <v>0.20468593893125001</v>
      </c>
      <c r="S15" s="16">
        <v>1.4404394552238701E-3</v>
      </c>
      <c r="T15" s="16">
        <f t="shared" si="2"/>
        <v>0.20324549947602613</v>
      </c>
      <c r="U15" s="16">
        <f>U16+(1*(U12-U16)/4)</f>
        <v>0.80889553572067618</v>
      </c>
      <c r="V15" s="16">
        <f t="shared" si="4"/>
        <v>0.25126297587357421</v>
      </c>
      <c r="W15" s="16">
        <f t="shared" si="5"/>
        <v>1.4065107513988366</v>
      </c>
      <c r="X15" s="16">
        <v>-69.549531249999902</v>
      </c>
      <c r="Y15" s="16">
        <f>X15/$O$4</f>
        <v>-5.4548651960784236</v>
      </c>
      <c r="Z15" s="17">
        <f>Y15/0.55</f>
        <v>-9.9179367201425883</v>
      </c>
      <c r="AA15" s="17">
        <v>8.3245590312500006</v>
      </c>
      <c r="AB15" s="17">
        <f>AA15/U15</f>
        <v>10.291265884949322</v>
      </c>
      <c r="AC15" s="17">
        <f t="shared" ref="AC15" si="8">AB15/$O$2</f>
        <v>823.96043914726363</v>
      </c>
      <c r="AD15" s="17">
        <f>AB15/$F$4</f>
        <v>57.044324579605828</v>
      </c>
      <c r="AE15" s="17" t="e">
        <f>AB15/$L$4</f>
        <v>#DIV/0!</v>
      </c>
    </row>
    <row r="16" spans="1:31" ht="15" thickBot="1" x14ac:dyDescent="0.35">
      <c r="A16" s="28"/>
      <c r="B16" s="35"/>
      <c r="C16" s="35"/>
      <c r="D16" s="53"/>
      <c r="E16" s="53"/>
      <c r="F16" s="53"/>
      <c r="G16" s="1">
        <f t="shared" si="3"/>
        <v>0</v>
      </c>
      <c r="H16" s="36" t="e">
        <f t="shared" si="7"/>
        <v>#DIV/0!</v>
      </c>
      <c r="I16" s="36" t="e">
        <f t="shared" si="7"/>
        <v>#DIV/0!</v>
      </c>
      <c r="J16" s="35">
        <f>$J$13+(C16-$C$13)</f>
        <v>0</v>
      </c>
      <c r="K16" s="35" t="e">
        <f t="shared" si="1"/>
        <v>#DIV/0!</v>
      </c>
      <c r="L16" s="28"/>
      <c r="M16"/>
      <c r="N16"/>
      <c r="O16"/>
      <c r="P16"/>
      <c r="Q16" s="24">
        <v>133</v>
      </c>
      <c r="R16" s="25">
        <v>0.14082833164615299</v>
      </c>
      <c r="S16" s="25">
        <v>1.5927761144278599E-3</v>
      </c>
      <c r="T16" s="25">
        <f t="shared" si="2"/>
        <v>0.13923555553172515</v>
      </c>
      <c r="U16" s="25">
        <f>T16/T8</f>
        <v>0.77940773069128344</v>
      </c>
      <c r="V16" s="25">
        <f t="shared" si="4"/>
        <v>0.17864276943754762</v>
      </c>
      <c r="W16" s="25">
        <f t="shared" si="5"/>
        <v>1</v>
      </c>
      <c r="X16" s="25"/>
      <c r="Y16" s="25"/>
      <c r="Z16" s="26"/>
      <c r="AA16" s="26"/>
      <c r="AB16" s="26"/>
      <c r="AC16" s="26"/>
      <c r="AD16" s="26"/>
      <c r="AE16" s="26"/>
    </row>
    <row r="17" spans="2:31" x14ac:dyDescent="0.3">
      <c r="B17" s="35"/>
      <c r="C17" s="35"/>
      <c r="D17" s="53"/>
      <c r="E17" s="53"/>
      <c r="F17" s="53"/>
      <c r="G17" s="1">
        <f t="shared" si="3"/>
        <v>0</v>
      </c>
      <c r="H17" s="36" t="e">
        <f t="shared" si="7"/>
        <v>#DIV/0!</v>
      </c>
      <c r="I17" s="36" t="e">
        <f t="shared" si="7"/>
        <v>#DIV/0!</v>
      </c>
      <c r="J17" s="35">
        <f>$J$13+(C17-$C$13)</f>
        <v>0</v>
      </c>
      <c r="K17" s="35" t="e">
        <f t="shared" si="1"/>
        <v>#DIV/0!</v>
      </c>
      <c r="Q17" s="15">
        <v>135</v>
      </c>
      <c r="R17" s="16">
        <v>0.18235778931344501</v>
      </c>
      <c r="S17" s="16">
        <v>1.4492752293532301E-3</v>
      </c>
      <c r="T17" s="16">
        <f t="shared" ref="T17:T18" si="9">R17-S17</f>
        <v>0.18090851408409178</v>
      </c>
      <c r="U17" s="16">
        <f>U18+(1*(U16-U18)/2)</f>
        <v>0.75514604907773619</v>
      </c>
      <c r="V17" s="16">
        <f t="shared" ref="V17:V18" si="10">T17/U17</f>
        <v>0.23956758339004261</v>
      </c>
      <c r="W17" s="16">
        <f t="shared" si="5"/>
        <v>1.3410427085535859</v>
      </c>
      <c r="X17" s="16">
        <v>-4.4964810924369703</v>
      </c>
      <c r="Y17" s="16">
        <f>X17/$O$4</f>
        <v>-0.35266518372054667</v>
      </c>
      <c r="Z17" s="17">
        <f>Y17/0.55</f>
        <v>-0.64120942494644839</v>
      </c>
      <c r="AA17" s="17">
        <v>0.25931755672268902</v>
      </c>
      <c r="AB17" s="17">
        <f>AA17/U17</f>
        <v>0.34340053429319389</v>
      </c>
      <c r="AC17" s="17">
        <f t="shared" ref="AC17" si="11">AB17/$O$2</f>
        <v>27.49403797383458</v>
      </c>
      <c r="AD17" s="17">
        <f>AB17/$F$4</f>
        <v>1.9034637485831003</v>
      </c>
      <c r="AE17" s="17" t="e">
        <f>AB17/$L$4</f>
        <v>#DIV/0!</v>
      </c>
    </row>
    <row r="18" spans="2:31" ht="15" thickBot="1" x14ac:dyDescent="0.35">
      <c r="B18" s="35"/>
      <c r="C18" s="35"/>
      <c r="D18" s="53"/>
      <c r="E18" s="53"/>
      <c r="F18" s="53"/>
      <c r="G18" s="1">
        <f t="shared" si="3"/>
        <v>0</v>
      </c>
      <c r="H18" s="36" t="e">
        <f t="shared" si="7"/>
        <v>#DIV/0!</v>
      </c>
      <c r="I18" s="36" t="e">
        <f t="shared" si="7"/>
        <v>#DIV/0!</v>
      </c>
      <c r="J18" s="35">
        <f>$J$13+(C18-$C$13)</f>
        <v>0</v>
      </c>
      <c r="K18" s="35" t="e">
        <f t="shared" si="1"/>
        <v>#DIV/0!</v>
      </c>
      <c r="Q18" s="24">
        <v>136</v>
      </c>
      <c r="R18" s="25">
        <v>0.13215130342500001</v>
      </c>
      <c r="S18" s="25">
        <v>1.5840958825870601E-3</v>
      </c>
      <c r="T18" s="25">
        <f t="shared" si="9"/>
        <v>0.13056720754241294</v>
      </c>
      <c r="U18" s="25">
        <f>T18/T8</f>
        <v>0.73088436746418894</v>
      </c>
      <c r="V18" s="25">
        <f t="shared" si="10"/>
        <v>0.17864276943754762</v>
      </c>
      <c r="W18" s="25">
        <f t="shared" si="5"/>
        <v>1</v>
      </c>
      <c r="X18" s="25"/>
      <c r="Y18" s="25"/>
      <c r="Z18" s="26"/>
      <c r="AA18" s="26"/>
      <c r="AB18" s="26"/>
      <c r="AC18" s="26"/>
      <c r="AD18" s="26"/>
      <c r="AE18" s="26"/>
    </row>
    <row r="19" spans="2:31" ht="15" thickBot="1" x14ac:dyDescent="0.35">
      <c r="B19" s="35"/>
      <c r="C19" s="35"/>
      <c r="D19" s="53"/>
      <c r="E19" s="53"/>
      <c r="F19" s="53"/>
      <c r="G19" s="54"/>
      <c r="H19" s="36"/>
      <c r="I19" s="36"/>
      <c r="J19" s="35"/>
      <c r="K19" s="35"/>
    </row>
    <row r="20" spans="2:31" ht="15" thickBot="1" x14ac:dyDescent="0.35">
      <c r="B20" s="35"/>
      <c r="C20" s="35"/>
      <c r="D20" s="53"/>
      <c r="E20" s="53"/>
      <c r="F20" s="53"/>
      <c r="G20" s="54"/>
      <c r="H20" s="36"/>
      <c r="I20" s="36"/>
      <c r="J20" s="35"/>
      <c r="K20" s="35"/>
      <c r="Q20" s="113" t="s">
        <v>61</v>
      </c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5"/>
    </row>
    <row r="21" spans="2:31" ht="29.4" thickBot="1" x14ac:dyDescent="0.35">
      <c r="H21" s="27"/>
      <c r="I21" s="27"/>
      <c r="Q21" s="62" t="s">
        <v>18</v>
      </c>
      <c r="R21" s="63" t="s">
        <v>20</v>
      </c>
      <c r="S21" s="63" t="s">
        <v>21</v>
      </c>
      <c r="T21" s="63" t="s">
        <v>24</v>
      </c>
      <c r="U21" s="63" t="s">
        <v>25</v>
      </c>
      <c r="V21" s="63" t="s">
        <v>26</v>
      </c>
      <c r="W21" s="63" t="s">
        <v>27</v>
      </c>
      <c r="X21" s="63" t="s">
        <v>28</v>
      </c>
      <c r="Y21" s="63" t="s">
        <v>29</v>
      </c>
      <c r="Z21" s="63" t="s">
        <v>31</v>
      </c>
      <c r="AA21" s="68" t="s">
        <v>49</v>
      </c>
      <c r="AB21" s="68" t="s">
        <v>51</v>
      </c>
      <c r="AC21" s="68" t="s">
        <v>52</v>
      </c>
      <c r="AD21" s="68" t="s">
        <v>54</v>
      </c>
      <c r="AE21" s="68" t="s">
        <v>55</v>
      </c>
    </row>
    <row r="22" spans="2:31" ht="15" thickBot="1" x14ac:dyDescent="0.35">
      <c r="B22" s="110" t="s">
        <v>42</v>
      </c>
      <c r="C22" s="111"/>
      <c r="D22" s="111"/>
      <c r="E22" s="111"/>
      <c r="F22" s="111"/>
      <c r="G22" s="111"/>
      <c r="H22" s="111"/>
      <c r="I22" s="111"/>
      <c r="J22" s="112"/>
      <c r="Q22" s="18">
        <v>119</v>
      </c>
      <c r="R22" s="19">
        <v>0.18082676519326901</v>
      </c>
      <c r="S22" s="19">
        <v>2.1839957557213902E-3</v>
      </c>
      <c r="T22" s="19">
        <f t="shared" ref="T22:T32" si="12">R22-S22</f>
        <v>0.17864276943754762</v>
      </c>
      <c r="U22" s="19">
        <f>T22/T22</f>
        <v>1</v>
      </c>
      <c r="V22" s="19">
        <f>T22/U22</f>
        <v>0.17864276943754762</v>
      </c>
      <c r="W22" s="19">
        <f>V22/V22</f>
        <v>1</v>
      </c>
      <c r="X22" s="19"/>
      <c r="Y22" s="19"/>
      <c r="Z22" s="20"/>
      <c r="AA22" s="20"/>
      <c r="AB22" s="20"/>
      <c r="AC22" s="20"/>
      <c r="AD22" s="20"/>
      <c r="AE22" s="20"/>
    </row>
    <row r="23" spans="2:31" ht="29.4" thickBot="1" x14ac:dyDescent="0.35">
      <c r="B23" s="11" t="s">
        <v>18</v>
      </c>
      <c r="C23" s="12" t="s">
        <v>19</v>
      </c>
      <c r="D23" s="12" t="s">
        <v>30</v>
      </c>
      <c r="E23" s="12" t="s">
        <v>20</v>
      </c>
      <c r="F23" s="12" t="s">
        <v>21</v>
      </c>
      <c r="G23" s="13" t="s">
        <v>24</v>
      </c>
      <c r="H23" s="12" t="s">
        <v>37</v>
      </c>
      <c r="I23" s="13" t="s">
        <v>38</v>
      </c>
      <c r="J23" s="57" t="s">
        <v>50</v>
      </c>
      <c r="Q23" s="15">
        <v>120</v>
      </c>
      <c r="R23" s="16">
        <v>0.19064289460155001</v>
      </c>
      <c r="S23" s="16">
        <v>-5.5727642537313396E-4</v>
      </c>
      <c r="T23" s="16">
        <f t="shared" si="12"/>
        <v>0.19120017102692313</v>
      </c>
      <c r="U23" s="16">
        <f>U26+(3*(U22-U26)/4)</f>
        <v>0.9743397377022136</v>
      </c>
      <c r="V23" s="16">
        <f t="shared" ref="V23:V32" si="13">T23/U23</f>
        <v>0.19623562873236669</v>
      </c>
      <c r="W23" s="16">
        <f>V23/$V$8</f>
        <v>1.0984806681524797</v>
      </c>
      <c r="X23" s="16">
        <v>-1.80488372093024</v>
      </c>
      <c r="Y23" s="16">
        <f>X23/$O$4</f>
        <v>-0.14155950752394039</v>
      </c>
      <c r="Z23" s="17">
        <f>Y23/0.55</f>
        <v>-0.25738092277080071</v>
      </c>
      <c r="AA23" s="17">
        <v>1.1990970930232299E-2</v>
      </c>
      <c r="AB23" s="17">
        <f>AA23/U23</f>
        <v>1.2306765767873347E-2</v>
      </c>
      <c r="AC23" s="17">
        <f>AB23/$O$2</f>
        <v>0.98532952504990778</v>
      </c>
      <c r="AD23" s="17">
        <f>AB23/$F$4</f>
        <v>6.8216208660437913E-2</v>
      </c>
      <c r="AE23" s="17" t="e">
        <f>AB23/$L$4</f>
        <v>#DIV/0!</v>
      </c>
    </row>
    <row r="24" spans="2:31" x14ac:dyDescent="0.3">
      <c r="B24" s="1">
        <v>80</v>
      </c>
      <c r="E24" s="1">
        <v>5.1230570099999997E-2</v>
      </c>
      <c r="F24" s="1">
        <v>1.1180103362189E-2</v>
      </c>
      <c r="G24" s="1">
        <f>E24-F24</f>
        <v>4.0050466737811E-2</v>
      </c>
      <c r="H24" s="1">
        <v>7.0000000000000001E-3</v>
      </c>
      <c r="I24" s="1">
        <v>8.5000000000000006E-3</v>
      </c>
      <c r="Q24" s="15">
        <v>122</v>
      </c>
      <c r="R24" s="16"/>
      <c r="S24" s="16"/>
      <c r="T24" s="16"/>
      <c r="U24" s="16"/>
      <c r="V24" s="16"/>
      <c r="W24" s="16"/>
      <c r="X24" s="16"/>
      <c r="Y24" s="16"/>
      <c r="Z24" s="17"/>
      <c r="AA24" s="17"/>
      <c r="AB24" s="17"/>
      <c r="AC24" s="17"/>
      <c r="AD24" s="17"/>
      <c r="AE24" s="17"/>
    </row>
    <row r="25" spans="2:31" ht="15" thickBot="1" x14ac:dyDescent="0.35">
      <c r="Q25" s="15">
        <v>124</v>
      </c>
      <c r="R25" s="16">
        <v>0.21939064968222199</v>
      </c>
      <c r="S25" s="16">
        <v>-2.1154528955223901E-4</v>
      </c>
      <c r="T25" s="16">
        <f t="shared" si="12"/>
        <v>0.21960219497177424</v>
      </c>
      <c r="U25" s="16">
        <f>U26+(1*(U22-U26)/4)</f>
        <v>0.92301921310664081</v>
      </c>
      <c r="V25" s="16">
        <f t="shared" si="13"/>
        <v>0.23791725226677654</v>
      </c>
      <c r="W25" s="16">
        <f t="shared" ref="W25:W32" si="14">V25/$V$8</f>
        <v>1.3318045449913991</v>
      </c>
      <c r="X25" s="16">
        <v>-14.4438888888889</v>
      </c>
      <c r="Y25" s="16">
        <f>X25/$O$4</f>
        <v>-1.1328540305010901</v>
      </c>
      <c r="Z25" s="17">
        <f>Y25/0.55</f>
        <v>-2.0597346009110726</v>
      </c>
      <c r="AA25" s="17">
        <v>0.88495031666666601</v>
      </c>
      <c r="AB25" s="17">
        <f>AA25/U25</f>
        <v>0.95875611699149266</v>
      </c>
      <c r="AC25" s="17">
        <f t="shared" ref="AC25" si="15">AB25/$O$2</f>
        <v>76.761898878422159</v>
      </c>
      <c r="AD25" s="17">
        <f>AB25/$F$4</f>
        <v>5.3143700436629588</v>
      </c>
      <c r="AE25" s="17" t="e">
        <f>AB25/$L$4</f>
        <v>#DIV/0!</v>
      </c>
    </row>
    <row r="26" spans="2:31" ht="15" thickBot="1" x14ac:dyDescent="0.35">
      <c r="B26" s="110" t="s">
        <v>36</v>
      </c>
      <c r="C26" s="111"/>
      <c r="D26" s="111"/>
      <c r="E26" s="111"/>
      <c r="F26" s="111"/>
      <c r="G26" s="112"/>
      <c r="H26"/>
      <c r="I26"/>
      <c r="Q26" s="21">
        <v>126</v>
      </c>
      <c r="R26" s="22">
        <v>0.16192030741923</v>
      </c>
      <c r="S26" s="22">
        <v>1.61361926716418E-3</v>
      </c>
      <c r="T26" s="22">
        <f t="shared" si="12"/>
        <v>0.16030668815206581</v>
      </c>
      <c r="U26" s="22">
        <f>T26/T22</f>
        <v>0.89735895080885442</v>
      </c>
      <c r="V26" s="22">
        <f t="shared" si="13"/>
        <v>0.17864276943754762</v>
      </c>
      <c r="W26" s="22">
        <f t="shared" si="14"/>
        <v>1</v>
      </c>
      <c r="X26" s="22"/>
      <c r="Y26" s="22"/>
      <c r="Z26" s="23"/>
      <c r="AA26" s="23"/>
      <c r="AB26" s="23"/>
      <c r="AC26" s="23"/>
      <c r="AD26" s="23"/>
      <c r="AE26" s="23"/>
    </row>
    <row r="27" spans="2:31" ht="15" thickBot="1" x14ac:dyDescent="0.35">
      <c r="B27" s="11" t="s">
        <v>18</v>
      </c>
      <c r="C27" s="12" t="s">
        <v>19</v>
      </c>
      <c r="D27" s="12" t="s">
        <v>30</v>
      </c>
      <c r="E27" s="12" t="s">
        <v>20</v>
      </c>
      <c r="F27" s="12" t="s">
        <v>21</v>
      </c>
      <c r="G27" s="13" t="s">
        <v>24</v>
      </c>
      <c r="H27"/>
      <c r="I27"/>
      <c r="Q27" s="15">
        <v>127</v>
      </c>
      <c r="R27" s="16">
        <v>0.20304248480000001</v>
      </c>
      <c r="S27" s="16">
        <v>-1.5834302189054699E-4</v>
      </c>
      <c r="T27" s="16">
        <f t="shared" si="12"/>
        <v>0.20320082782189056</v>
      </c>
      <c r="U27" s="16">
        <f>U30+(3*(U26-U30)/4)</f>
        <v>0.86787114577946167</v>
      </c>
      <c r="V27" s="16">
        <f t="shared" si="13"/>
        <v>0.23413709374954467</v>
      </c>
      <c r="W27" s="16">
        <f t="shared" si="14"/>
        <v>1.3106441110755256</v>
      </c>
      <c r="X27" s="16">
        <v>-7.2619014084507301</v>
      </c>
      <c r="Y27" s="16">
        <f>X27/$O$4</f>
        <v>-0.56956089478044947</v>
      </c>
      <c r="Z27" s="17">
        <f>Y27/0.55</f>
        <v>-1.0355652632371808</v>
      </c>
      <c r="AA27" s="17">
        <v>0.287148556338026</v>
      </c>
      <c r="AB27" s="17">
        <f>AA27/U27</f>
        <v>0.3308654259730332</v>
      </c>
      <c r="AC27" s="17">
        <f>AB27/$O$2</f>
        <v>26.49042641897784</v>
      </c>
      <c r="AD27" s="17">
        <f>AB27/$F$4</f>
        <v>1.8339818407546851</v>
      </c>
      <c r="AE27" s="17" t="e">
        <f>AB27/$L$4</f>
        <v>#DIV/0!</v>
      </c>
    </row>
    <row r="28" spans="2:31" x14ac:dyDescent="0.3">
      <c r="B28" s="1">
        <v>94</v>
      </c>
      <c r="E28" s="1">
        <v>0.18822637926131999</v>
      </c>
      <c r="F28" s="1">
        <v>7.8181447736318296E-3</v>
      </c>
      <c r="G28" s="1">
        <f>E28-F28</f>
        <v>0.18040823448768817</v>
      </c>
      <c r="Q28" s="15">
        <v>129</v>
      </c>
      <c r="R28" s="16">
        <v>0.208428811110869</v>
      </c>
      <c r="S28" s="16">
        <v>-1.49336151243781E-4</v>
      </c>
      <c r="T28" s="16">
        <f t="shared" si="12"/>
        <v>0.20857814726211277</v>
      </c>
      <c r="U28" s="16">
        <f>U30+(2*(U26-U30)/4)</f>
        <v>0.83838334075006893</v>
      </c>
      <c r="V28" s="16">
        <f t="shared" si="13"/>
        <v>0.24878613054919008</v>
      </c>
      <c r="W28" s="16">
        <f t="shared" si="14"/>
        <v>1.3926459566904785</v>
      </c>
      <c r="X28" s="16">
        <v>-21.719972826086899</v>
      </c>
      <c r="Y28" s="16">
        <f>X28/$O$4</f>
        <v>-1.7035272804774038</v>
      </c>
      <c r="Z28" s="17">
        <f>Y28/0.55</f>
        <v>-3.0973223281407338</v>
      </c>
      <c r="AA28" s="17">
        <v>1.47447353260869</v>
      </c>
      <c r="AB28" s="17">
        <f>AA28/U28</f>
        <v>1.7587104382221335</v>
      </c>
      <c r="AC28" s="17">
        <f>AB28/$O$2</f>
        <v>140.80948264388579</v>
      </c>
      <c r="AD28" s="17">
        <f>AB28/$F$4</f>
        <v>9.7485042366076442</v>
      </c>
      <c r="AE28" s="17" t="e">
        <f>AB28/$L$4</f>
        <v>#DIV/0!</v>
      </c>
    </row>
    <row r="29" spans="2:31" x14ac:dyDescent="0.3">
      <c r="Q29" s="15">
        <v>131</v>
      </c>
      <c r="R29" s="16">
        <v>0.19594180145625001</v>
      </c>
      <c r="S29" s="16">
        <v>-1.2708485472636799E-4</v>
      </c>
      <c r="T29" s="16">
        <f t="shared" si="12"/>
        <v>0.19606888631097638</v>
      </c>
      <c r="U29" s="16">
        <f>U30+(1*(U26-U30)/4)</f>
        <v>0.80889553572067618</v>
      </c>
      <c r="V29" s="16">
        <f t="shared" si="13"/>
        <v>0.24239086217269212</v>
      </c>
      <c r="W29" s="16">
        <f t="shared" si="14"/>
        <v>1.3568467558796464</v>
      </c>
      <c r="X29" s="16">
        <v>-69.549531249999902</v>
      </c>
      <c r="Y29" s="16">
        <f>X29/$O$4</f>
        <v>-5.4548651960784236</v>
      </c>
      <c r="Z29" s="17">
        <f>Y29/0.55</f>
        <v>-9.9179367201425883</v>
      </c>
      <c r="AA29" s="17">
        <v>7.1197653750000001</v>
      </c>
      <c r="AB29" s="17">
        <f>AA29/U29</f>
        <v>8.8018354170501478</v>
      </c>
      <c r="AC29" s="17">
        <f t="shared" ref="AC29" si="16">AB29/$O$2</f>
        <v>704.71060184548821</v>
      </c>
      <c r="AD29" s="17">
        <f>AB29/$F$4</f>
        <v>48.788434973852716</v>
      </c>
      <c r="AE29" s="17" t="e">
        <f>AB29/$L$4</f>
        <v>#DIV/0!</v>
      </c>
    </row>
    <row r="30" spans="2:31" ht="15" thickBot="1" x14ac:dyDescent="0.35">
      <c r="Q30" s="24">
        <v>133</v>
      </c>
      <c r="R30" s="25">
        <v>0.14082833164615299</v>
      </c>
      <c r="S30" s="25">
        <v>1.5927761144278599E-3</v>
      </c>
      <c r="T30" s="25">
        <f t="shared" si="12"/>
        <v>0.13923555553172515</v>
      </c>
      <c r="U30" s="25">
        <f>T30/T22</f>
        <v>0.77940773069128344</v>
      </c>
      <c r="V30" s="25">
        <f>T30/U30</f>
        <v>0.17864276943754762</v>
      </c>
      <c r="W30" s="25">
        <f t="shared" si="14"/>
        <v>1</v>
      </c>
      <c r="X30" s="25"/>
      <c r="Y30" s="25"/>
      <c r="Z30" s="26"/>
      <c r="AA30" s="26"/>
      <c r="AB30" s="26"/>
      <c r="AC30" s="26"/>
      <c r="AD30" s="26"/>
      <c r="AE30" s="26"/>
    </row>
    <row r="31" spans="2:31" x14ac:dyDescent="0.3">
      <c r="Q31" s="15">
        <v>134</v>
      </c>
      <c r="R31" s="16">
        <v>0.176240822284874</v>
      </c>
      <c r="S31" s="16">
        <v>-1.5202897711442701E-4</v>
      </c>
      <c r="T31" s="16">
        <f t="shared" si="12"/>
        <v>0.17639285126198842</v>
      </c>
      <c r="U31" s="16">
        <f>U32+(1*(U30-U32)/2)</f>
        <v>0.75514604907773619</v>
      </c>
      <c r="V31" s="16">
        <f t="shared" si="13"/>
        <v>0.23358772978739401</v>
      </c>
      <c r="W31" s="16">
        <f t="shared" si="14"/>
        <v>1.3075689014609393</v>
      </c>
      <c r="X31" s="16">
        <v>-4.4964810924369703</v>
      </c>
      <c r="Y31" s="16">
        <f>X31/$O$4</f>
        <v>-0.35266518372054667</v>
      </c>
      <c r="Z31" s="17">
        <f>Y31/0.55</f>
        <v>-0.64120942494644839</v>
      </c>
      <c r="AA31" s="17">
        <v>0.23798570588235299</v>
      </c>
      <c r="AB31" s="17">
        <f>AA31/U31</f>
        <v>0.31515189170757918</v>
      </c>
      <c r="AC31" s="17">
        <f t="shared" ref="AC31" si="17">AB31/$O$2</f>
        <v>25.232337206371433</v>
      </c>
      <c r="AD31" s="17">
        <f>AB31/$F$4</f>
        <v>1.7468819680128653</v>
      </c>
      <c r="AE31" s="17" t="e">
        <f>AB31/$L$4</f>
        <v>#DIV/0!</v>
      </c>
    </row>
    <row r="32" spans="2:31" ht="15" thickBot="1" x14ac:dyDescent="0.35">
      <c r="Q32" s="24">
        <v>136</v>
      </c>
      <c r="R32" s="25">
        <v>0.13215130342500001</v>
      </c>
      <c r="S32" s="25">
        <v>1.5840958825870601E-3</v>
      </c>
      <c r="T32" s="25">
        <f t="shared" si="12"/>
        <v>0.13056720754241294</v>
      </c>
      <c r="U32" s="25">
        <f>T32/T22</f>
        <v>0.73088436746418894</v>
      </c>
      <c r="V32" s="25">
        <f t="shared" si="13"/>
        <v>0.17864276943754762</v>
      </c>
      <c r="W32" s="25">
        <f t="shared" si="14"/>
        <v>1</v>
      </c>
      <c r="X32" s="25"/>
      <c r="Y32" s="25"/>
      <c r="Z32" s="26"/>
      <c r="AA32" s="26"/>
      <c r="AB32" s="26"/>
      <c r="AC32" s="26"/>
      <c r="AD32" s="26"/>
      <c r="AE32" s="26"/>
    </row>
    <row r="33" spans="17:26" x14ac:dyDescent="0.3">
      <c r="Q33"/>
      <c r="R33"/>
      <c r="S33"/>
      <c r="T33"/>
      <c r="U33"/>
      <c r="V33"/>
      <c r="W33"/>
      <c r="X33"/>
      <c r="Y33"/>
      <c r="Z33"/>
    </row>
    <row r="34" spans="17:26" x14ac:dyDescent="0.3">
      <c r="Q34"/>
      <c r="R34"/>
      <c r="S34"/>
      <c r="T34"/>
      <c r="U34"/>
      <c r="V34"/>
      <c r="W34"/>
      <c r="X34"/>
      <c r="Y34"/>
      <c r="Z34"/>
    </row>
    <row r="35" spans="17:26" x14ac:dyDescent="0.3">
      <c r="Q35"/>
      <c r="R35"/>
      <c r="S35"/>
      <c r="T35"/>
      <c r="U35"/>
      <c r="V35"/>
      <c r="W35"/>
      <c r="X35"/>
      <c r="Y35"/>
      <c r="Z35"/>
    </row>
    <row r="37" spans="17:26" x14ac:dyDescent="0.3">
      <c r="Q37"/>
      <c r="R37"/>
      <c r="S37"/>
      <c r="T37"/>
      <c r="U37"/>
      <c r="V37"/>
      <c r="W37"/>
      <c r="X37"/>
      <c r="Y37"/>
      <c r="Z37"/>
    </row>
    <row r="38" spans="17:26" x14ac:dyDescent="0.3">
      <c r="Q38"/>
      <c r="R38"/>
      <c r="S38"/>
      <c r="T38"/>
      <c r="U38"/>
      <c r="V38"/>
      <c r="W38"/>
      <c r="X38"/>
      <c r="Y38"/>
      <c r="Z38"/>
    </row>
    <row r="39" spans="17:26" x14ac:dyDescent="0.3">
      <c r="Q39"/>
      <c r="R39"/>
      <c r="S39"/>
      <c r="T39"/>
      <c r="U39"/>
      <c r="V39"/>
      <c r="W39"/>
      <c r="X39"/>
      <c r="Y39"/>
      <c r="Z39"/>
    </row>
    <row r="40" spans="17:26" x14ac:dyDescent="0.3">
      <c r="Q40"/>
      <c r="R40"/>
      <c r="S40"/>
      <c r="T40"/>
      <c r="U40"/>
      <c r="V40"/>
      <c r="W40"/>
      <c r="X40"/>
      <c r="Y40"/>
      <c r="Z40"/>
    </row>
    <row r="41" spans="17:26" x14ac:dyDescent="0.3">
      <c r="Q41"/>
      <c r="R41"/>
      <c r="S41"/>
      <c r="T41"/>
      <c r="U41"/>
      <c r="V41"/>
      <c r="W41"/>
      <c r="X41"/>
      <c r="Y41"/>
      <c r="Z41"/>
    </row>
    <row r="42" spans="17:26" x14ac:dyDescent="0.3">
      <c r="Q42"/>
      <c r="R42"/>
      <c r="S42"/>
      <c r="T42"/>
      <c r="U42"/>
      <c r="V42"/>
      <c r="W42"/>
      <c r="X42"/>
      <c r="Y42"/>
      <c r="Z42"/>
    </row>
    <row r="43" spans="17:26" x14ac:dyDescent="0.3">
      <c r="Q43"/>
      <c r="R43"/>
      <c r="S43"/>
      <c r="T43"/>
      <c r="U43"/>
      <c r="V43"/>
      <c r="W43"/>
      <c r="X43"/>
      <c r="Y43"/>
      <c r="Z43"/>
    </row>
    <row r="44" spans="17:26" x14ac:dyDescent="0.3">
      <c r="Q44"/>
      <c r="R44"/>
      <c r="S44"/>
      <c r="T44"/>
      <c r="U44"/>
      <c r="V44"/>
      <c r="W44"/>
      <c r="X44"/>
      <c r="Y44"/>
      <c r="Z44"/>
    </row>
    <row r="45" spans="17:26" x14ac:dyDescent="0.3">
      <c r="Q45"/>
      <c r="R45"/>
      <c r="S45"/>
      <c r="T45"/>
      <c r="U45"/>
      <c r="V45"/>
      <c r="W45"/>
      <c r="X45"/>
      <c r="Y45"/>
      <c r="Z45"/>
    </row>
    <row r="46" spans="17:26" x14ac:dyDescent="0.3">
      <c r="Q46"/>
      <c r="R46"/>
      <c r="S46"/>
      <c r="T46"/>
      <c r="U46"/>
      <c r="V46"/>
      <c r="W46"/>
      <c r="X46"/>
      <c r="Y46"/>
      <c r="Z46"/>
    </row>
    <row r="47" spans="17:26" x14ac:dyDescent="0.3">
      <c r="Q47"/>
      <c r="R47"/>
      <c r="S47"/>
      <c r="T47"/>
      <c r="U47"/>
      <c r="V47"/>
      <c r="W47"/>
      <c r="X47"/>
      <c r="Y47"/>
      <c r="Z47"/>
    </row>
    <row r="50" spans="2:11" x14ac:dyDescent="0.3">
      <c r="B50"/>
      <c r="C50"/>
      <c r="D50"/>
      <c r="E50"/>
      <c r="F50"/>
      <c r="G50"/>
      <c r="H50"/>
      <c r="I50"/>
      <c r="J50"/>
      <c r="K50"/>
    </row>
    <row r="51" spans="2:11" x14ac:dyDescent="0.3">
      <c r="B51"/>
      <c r="C51"/>
      <c r="D51"/>
      <c r="E51"/>
      <c r="F51"/>
      <c r="G51"/>
      <c r="H51"/>
      <c r="I51"/>
      <c r="J51"/>
      <c r="K51"/>
    </row>
    <row r="52" spans="2:11" x14ac:dyDescent="0.3">
      <c r="B52"/>
      <c r="C52"/>
      <c r="D52"/>
      <c r="E52"/>
      <c r="F52"/>
      <c r="G52"/>
      <c r="H52"/>
      <c r="I52"/>
      <c r="J52"/>
      <c r="K52"/>
    </row>
    <row r="53" spans="2:11" x14ac:dyDescent="0.3">
      <c r="B53"/>
      <c r="C53"/>
      <c r="D53"/>
      <c r="E53"/>
      <c r="F53"/>
      <c r="G53"/>
      <c r="H53"/>
      <c r="I53"/>
      <c r="J53"/>
      <c r="K53"/>
    </row>
    <row r="54" spans="2:11" x14ac:dyDescent="0.3">
      <c r="B54"/>
      <c r="C54"/>
      <c r="D54"/>
      <c r="E54"/>
      <c r="F54"/>
      <c r="G54"/>
      <c r="H54"/>
      <c r="I54"/>
      <c r="J54"/>
      <c r="K54"/>
    </row>
    <row r="55" spans="2:11" x14ac:dyDescent="0.3">
      <c r="B55"/>
      <c r="C55"/>
      <c r="D55"/>
      <c r="E55"/>
      <c r="F55"/>
      <c r="G55"/>
      <c r="H55"/>
      <c r="I55"/>
      <c r="J55"/>
      <c r="K55"/>
    </row>
    <row r="56" spans="2:11" x14ac:dyDescent="0.3">
      <c r="B56"/>
      <c r="C56"/>
      <c r="D56"/>
      <c r="E56"/>
      <c r="F56"/>
      <c r="G56"/>
      <c r="H56"/>
      <c r="I56"/>
      <c r="J56"/>
      <c r="K56"/>
    </row>
    <row r="57" spans="2:11" x14ac:dyDescent="0.3">
      <c r="B57"/>
      <c r="C57"/>
      <c r="D57"/>
      <c r="E57"/>
      <c r="F57"/>
      <c r="G57"/>
      <c r="H57"/>
      <c r="I57"/>
      <c r="J57"/>
      <c r="K57"/>
    </row>
    <row r="58" spans="2:11" x14ac:dyDescent="0.3">
      <c r="B58"/>
      <c r="C58"/>
      <c r="D58"/>
      <c r="E58"/>
      <c r="F58"/>
      <c r="G58"/>
      <c r="H58"/>
      <c r="I58"/>
      <c r="J58"/>
      <c r="K58"/>
    </row>
    <row r="59" spans="2:11" x14ac:dyDescent="0.3">
      <c r="B59"/>
      <c r="C59"/>
      <c r="D59"/>
      <c r="E59"/>
      <c r="F59"/>
      <c r="G59"/>
      <c r="H59"/>
      <c r="I59"/>
      <c r="J59"/>
      <c r="K59"/>
    </row>
    <row r="60" spans="2:11" x14ac:dyDescent="0.3">
      <c r="B60"/>
      <c r="C60"/>
      <c r="D60"/>
      <c r="E60"/>
      <c r="F60"/>
      <c r="G60"/>
      <c r="H60"/>
      <c r="I60"/>
      <c r="J60"/>
      <c r="K60"/>
    </row>
    <row r="61" spans="2:11" x14ac:dyDescent="0.3">
      <c r="B61"/>
      <c r="C61"/>
      <c r="D61"/>
      <c r="E61"/>
      <c r="F61"/>
      <c r="G61"/>
      <c r="H61"/>
      <c r="I61"/>
      <c r="J61"/>
      <c r="K61"/>
    </row>
    <row r="62" spans="2:11" x14ac:dyDescent="0.3">
      <c r="B62"/>
      <c r="C62"/>
      <c r="D62"/>
      <c r="E62"/>
      <c r="F62"/>
      <c r="G62"/>
      <c r="H62"/>
      <c r="I62"/>
      <c r="J62"/>
      <c r="K62"/>
    </row>
    <row r="63" spans="2:11" x14ac:dyDescent="0.3">
      <c r="B63"/>
      <c r="C63"/>
      <c r="D63"/>
      <c r="E63"/>
      <c r="F63"/>
      <c r="G63"/>
      <c r="H63"/>
      <c r="I63"/>
      <c r="J63"/>
      <c r="K63"/>
    </row>
  </sheetData>
  <mergeCells count="5">
    <mergeCell ref="B6:K6"/>
    <mergeCell ref="Q6:AE6"/>
    <mergeCell ref="B22:J22"/>
    <mergeCell ref="B26:G26"/>
    <mergeCell ref="Q20:AE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opLeftCell="K4" zoomScale="70" zoomScaleNormal="70" workbookViewId="0">
      <selection activeCell="Z22" sqref="Z22:Z28"/>
    </sheetView>
  </sheetViews>
  <sheetFormatPr defaultColWidth="8.77734375" defaultRowHeight="14.4" x14ac:dyDescent="0.3"/>
  <cols>
    <col min="1" max="1" width="8.77734375" style="1"/>
    <col min="2" max="2" width="8.109375" style="1" bestFit="1" customWidth="1"/>
    <col min="3" max="3" width="16.44140625" style="1" bestFit="1" customWidth="1"/>
    <col min="4" max="4" width="6.44140625" style="1" bestFit="1" customWidth="1"/>
    <col min="5" max="5" width="12.88671875" style="1" bestFit="1" customWidth="1"/>
    <col min="6" max="6" width="14.88671875" style="1" bestFit="1" customWidth="1"/>
    <col min="7" max="7" width="12.109375" style="1" bestFit="1" customWidth="1"/>
    <col min="8" max="8" width="18.44140625" style="1" customWidth="1"/>
    <col min="9" max="9" width="15.88671875" style="1" bestFit="1" customWidth="1"/>
    <col min="10" max="10" width="14.21875" style="1" bestFit="1" customWidth="1"/>
    <col min="11" max="11" width="11.5546875" style="1" bestFit="1" customWidth="1"/>
    <col min="12" max="12" width="6.5546875" style="1" bestFit="1" customWidth="1"/>
    <col min="13" max="13" width="5.77734375" style="1" customWidth="1"/>
    <col min="14" max="14" width="22.6640625" style="1" bestFit="1" customWidth="1"/>
    <col min="15" max="15" width="9" style="1" bestFit="1" customWidth="1"/>
    <col min="16" max="17" width="7.44140625" style="1" customWidth="1"/>
    <col min="18" max="18" width="12.88671875" style="1" bestFit="1" customWidth="1"/>
    <col min="19" max="19" width="14.88671875" style="1" bestFit="1" customWidth="1"/>
    <col min="20" max="20" width="12.109375" style="1" bestFit="1" customWidth="1"/>
    <col min="21" max="21" width="12.33203125" style="1" bestFit="1" customWidth="1"/>
    <col min="22" max="22" width="19.88671875" style="1" bestFit="1" customWidth="1"/>
    <col min="23" max="23" width="6.77734375" style="1" bestFit="1" customWidth="1"/>
    <col min="24" max="24" width="10.6640625" style="1" bestFit="1" customWidth="1"/>
    <col min="25" max="25" width="20.88671875" style="1" bestFit="1" customWidth="1"/>
    <col min="26" max="26" width="17.88671875" style="1" bestFit="1" customWidth="1"/>
    <col min="27" max="27" width="7.109375" style="1" bestFit="1" customWidth="1"/>
    <col min="28" max="28" width="19" style="1" bestFit="1" customWidth="1"/>
    <col min="29" max="30" width="12.5546875" style="1" bestFit="1" customWidth="1"/>
    <col min="31" max="31" width="14.33203125" style="1" bestFit="1" customWidth="1"/>
    <col min="32" max="16384" width="8.77734375" style="1"/>
  </cols>
  <sheetData>
    <row r="1" spans="1:31" ht="15" thickBot="1" x14ac:dyDescent="0.3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31" ht="16.2" thickBot="1" x14ac:dyDescent="0.35">
      <c r="B2" s="8" t="s">
        <v>1</v>
      </c>
      <c r="C2" s="2">
        <v>44897</v>
      </c>
      <c r="E2" s="8" t="s">
        <v>44</v>
      </c>
      <c r="F2" s="3">
        <v>11</v>
      </c>
      <c r="H2" s="8" t="s">
        <v>15</v>
      </c>
      <c r="I2" s="4">
        <v>24.46</v>
      </c>
      <c r="K2" s="8" t="s">
        <v>16</v>
      </c>
      <c r="L2" s="2" t="s">
        <v>46</v>
      </c>
      <c r="N2" s="8" t="s">
        <v>17</v>
      </c>
      <c r="O2" s="3">
        <v>1.291E-2</v>
      </c>
      <c r="P2"/>
      <c r="Q2"/>
      <c r="R2"/>
    </row>
    <row r="3" spans="1:31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  <c r="P3"/>
      <c r="Q3"/>
      <c r="R3"/>
    </row>
    <row r="4" spans="1:31" ht="16.2" thickBot="1" x14ac:dyDescent="0.35">
      <c r="B4" s="8" t="s">
        <v>32</v>
      </c>
      <c r="C4" s="29">
        <f>G24</f>
        <v>5.7526900805472549E-2</v>
      </c>
      <c r="E4" s="8" t="s">
        <v>33</v>
      </c>
      <c r="F4" s="3">
        <f>G28</f>
        <v>0.26023103849576407</v>
      </c>
      <c r="H4" s="8"/>
      <c r="I4" s="4"/>
      <c r="K4" s="8" t="s">
        <v>56</v>
      </c>
      <c r="L4" s="69"/>
      <c r="N4" s="8" t="s">
        <v>23</v>
      </c>
      <c r="O4" s="3">
        <v>12</v>
      </c>
      <c r="P4"/>
      <c r="Q4"/>
      <c r="R4"/>
    </row>
    <row r="5" spans="1:31" ht="15" thickBot="1" x14ac:dyDescent="0.35"/>
    <row r="6" spans="1:31" ht="15" thickBot="1" x14ac:dyDescent="0.35">
      <c r="B6" s="110" t="s">
        <v>22</v>
      </c>
      <c r="C6" s="111"/>
      <c r="D6" s="111"/>
      <c r="E6" s="111"/>
      <c r="F6" s="111"/>
      <c r="G6" s="111"/>
      <c r="H6" s="111"/>
      <c r="I6" s="111"/>
      <c r="J6" s="111"/>
      <c r="K6" s="112"/>
      <c r="M6"/>
      <c r="N6"/>
      <c r="O6"/>
      <c r="P6"/>
      <c r="Q6" s="110" t="s">
        <v>62</v>
      </c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2"/>
    </row>
    <row r="7" spans="1:31" s="14" customFormat="1" ht="29.4" thickBot="1" x14ac:dyDescent="0.35">
      <c r="B7" s="11" t="s">
        <v>18</v>
      </c>
      <c r="C7" s="12" t="s">
        <v>19</v>
      </c>
      <c r="D7" s="12" t="s">
        <v>30</v>
      </c>
      <c r="E7" s="12" t="s">
        <v>20</v>
      </c>
      <c r="F7" s="12" t="s">
        <v>21</v>
      </c>
      <c r="G7" s="12" t="s">
        <v>24</v>
      </c>
      <c r="H7" s="12" t="s">
        <v>34</v>
      </c>
      <c r="I7" s="12" t="s">
        <v>35</v>
      </c>
      <c r="J7" s="12" t="s">
        <v>47</v>
      </c>
      <c r="K7" s="13" t="s">
        <v>48</v>
      </c>
      <c r="M7"/>
      <c r="N7"/>
      <c r="O7"/>
      <c r="P7"/>
      <c r="Q7" s="62" t="s">
        <v>18</v>
      </c>
      <c r="R7" s="63" t="s">
        <v>20</v>
      </c>
      <c r="S7" s="63" t="s">
        <v>21</v>
      </c>
      <c r="T7" s="63" t="s">
        <v>24</v>
      </c>
      <c r="U7" s="63" t="s">
        <v>25</v>
      </c>
      <c r="V7" s="63" t="s">
        <v>26</v>
      </c>
      <c r="W7" s="63" t="s">
        <v>27</v>
      </c>
      <c r="X7" s="63" t="s">
        <v>28</v>
      </c>
      <c r="Y7" s="63" t="s">
        <v>29</v>
      </c>
      <c r="Z7" s="63" t="s">
        <v>31</v>
      </c>
      <c r="AA7" s="68" t="s">
        <v>49</v>
      </c>
      <c r="AB7" s="68" t="s">
        <v>51</v>
      </c>
      <c r="AC7" s="68" t="s">
        <v>52</v>
      </c>
      <c r="AD7" s="68" t="s">
        <v>54</v>
      </c>
      <c r="AE7" s="68"/>
    </row>
    <row r="8" spans="1:31" x14ac:dyDescent="0.3">
      <c r="B8" s="35"/>
      <c r="C8" s="35"/>
      <c r="D8" s="53"/>
      <c r="E8" s="53"/>
      <c r="F8" s="53"/>
      <c r="G8" s="1">
        <f>E8-F8</f>
        <v>0</v>
      </c>
      <c r="H8" s="36" t="e">
        <f t="shared" ref="H8:I12" si="0">F8/$G$13</f>
        <v>#DIV/0!</v>
      </c>
      <c r="I8" s="36" t="e">
        <f t="shared" si="0"/>
        <v>#DIV/0!</v>
      </c>
      <c r="J8" s="35">
        <f>$J$13+(C8-$C$13)</f>
        <v>0</v>
      </c>
      <c r="K8" s="35" t="e">
        <f t="shared" ref="K8:K18" si="1">J8/$J$13</f>
        <v>#DIV/0!</v>
      </c>
      <c r="M8"/>
      <c r="N8"/>
      <c r="O8"/>
      <c r="P8"/>
      <c r="Q8" s="18">
        <v>42</v>
      </c>
      <c r="R8" s="19">
        <v>0.224470921249494</v>
      </c>
      <c r="S8" s="19">
        <v>2.1115363805970099E-3</v>
      </c>
      <c r="T8" s="19">
        <f t="shared" ref="T8:T16" si="2">R8-S8</f>
        <v>0.22235938486889698</v>
      </c>
      <c r="U8" s="19">
        <f>T8/T8</f>
        <v>1</v>
      </c>
      <c r="V8" s="19">
        <f>T8/U8</f>
        <v>0.22235938486889698</v>
      </c>
      <c r="W8" s="19">
        <f>V8/V8</f>
        <v>1</v>
      </c>
      <c r="X8" s="19"/>
      <c r="Y8" s="19"/>
      <c r="Z8" s="20"/>
      <c r="AA8" s="20"/>
      <c r="AB8" s="20"/>
      <c r="AC8" s="20"/>
      <c r="AD8" s="20"/>
      <c r="AE8" s="20"/>
    </row>
    <row r="9" spans="1:31" x14ac:dyDescent="0.3">
      <c r="B9" s="35"/>
      <c r="C9" s="35"/>
      <c r="D9" s="53"/>
      <c r="E9" s="53"/>
      <c r="F9" s="53"/>
      <c r="G9" s="1">
        <f t="shared" ref="G9:G18" si="3">E9-F9</f>
        <v>0</v>
      </c>
      <c r="H9" s="36" t="e">
        <f t="shared" si="0"/>
        <v>#DIV/0!</v>
      </c>
      <c r="I9" s="36" t="e">
        <f t="shared" si="0"/>
        <v>#DIV/0!</v>
      </c>
      <c r="J9" s="35">
        <f>$J$13+(C9-$C$13)</f>
        <v>0</v>
      </c>
      <c r="K9" s="35" t="e">
        <f t="shared" si="1"/>
        <v>#DIV/0!</v>
      </c>
      <c r="M9"/>
      <c r="N9"/>
      <c r="O9"/>
      <c r="P9"/>
      <c r="Q9" s="15">
        <v>43</v>
      </c>
      <c r="R9" s="16">
        <v>0.29013750635025098</v>
      </c>
      <c r="S9" s="16">
        <v>2.2446178766169101E-3</v>
      </c>
      <c r="T9" s="16">
        <f t="shared" si="2"/>
        <v>0.28789288847363409</v>
      </c>
      <c r="U9" s="16">
        <f>U12+(3*(U8-U12)/4)</f>
        <v>0.94950290561280926</v>
      </c>
      <c r="V9" s="16">
        <f t="shared" ref="V9:V16" si="4">T9/U9</f>
        <v>0.30320379934785768</v>
      </c>
      <c r="W9" s="16">
        <f t="shared" ref="W9:W16" si="5">V9/$V$8</f>
        <v>1.3635754547829251</v>
      </c>
      <c r="X9" s="16">
        <v>-2.5225879396985</v>
      </c>
      <c r="Y9" s="16">
        <f>X9/$O$4</f>
        <v>-0.21021566164154168</v>
      </c>
      <c r="Z9" s="17">
        <f>Y9/0.85</f>
        <v>-0.2473125431076961</v>
      </c>
      <c r="AA9" s="17">
        <v>9.4078594849246397E-2</v>
      </c>
      <c r="AB9" s="17">
        <f>AA9/U9</f>
        <v>9.9081945187443177E-2</v>
      </c>
      <c r="AC9" s="17">
        <f>AB9/$O$2</f>
        <v>7.6748214707546998</v>
      </c>
      <c r="AD9" s="17">
        <f>AB9/$F$4</f>
        <v>0.38074606995451077</v>
      </c>
      <c r="AE9" s="17"/>
    </row>
    <row r="10" spans="1:31" x14ac:dyDescent="0.3">
      <c r="B10" s="35"/>
      <c r="C10" s="35"/>
      <c r="D10" s="53"/>
      <c r="E10" s="53"/>
      <c r="F10" s="53"/>
      <c r="G10" s="1">
        <f t="shared" si="3"/>
        <v>0</v>
      </c>
      <c r="H10" s="36" t="e">
        <f t="shared" si="0"/>
        <v>#DIV/0!</v>
      </c>
      <c r="I10" s="36" t="e">
        <f t="shared" si="0"/>
        <v>#DIV/0!</v>
      </c>
      <c r="J10" s="35">
        <f>$J$13+(C10-$C$13)</f>
        <v>0</v>
      </c>
      <c r="K10" s="35" t="e">
        <f t="shared" si="1"/>
        <v>#DIV/0!</v>
      </c>
      <c r="M10"/>
      <c r="N10"/>
      <c r="O10"/>
      <c r="P10"/>
      <c r="Q10" s="15">
        <v>46</v>
      </c>
      <c r="R10" s="16">
        <v>0.29805188057142801</v>
      </c>
      <c r="S10" s="16">
        <v>1.5054760606965101E-3</v>
      </c>
      <c r="T10" s="16">
        <f t="shared" si="2"/>
        <v>0.2965464045107315</v>
      </c>
      <c r="U10" s="16">
        <f>U12+(2*(U8-U12)/4)</f>
        <v>0.89900581122561862</v>
      </c>
      <c r="V10" s="16">
        <f t="shared" si="4"/>
        <v>0.32986038667141482</v>
      </c>
      <c r="W10" s="16">
        <f t="shared" si="5"/>
        <v>1.4834561035771006</v>
      </c>
      <c r="X10" s="16">
        <v>-10.131675824175799</v>
      </c>
      <c r="Y10" s="16">
        <f>X10/$O$4</f>
        <v>-0.84430631868131656</v>
      </c>
      <c r="Z10" s="17">
        <f>Y10/0.85</f>
        <v>-0.99330155138978427</v>
      </c>
      <c r="AA10" s="17">
        <v>0.60760274175824103</v>
      </c>
      <c r="AB10" s="17">
        <f>AA10/U10</f>
        <v>0.67586074992095269</v>
      </c>
      <c r="AC10" s="17">
        <f t="shared" ref="AC10:AC11" si="6">AB10/$O$2</f>
        <v>52.351723464055205</v>
      </c>
      <c r="AD10" s="17">
        <f>AB10/$F$4</f>
        <v>2.5971565645193166</v>
      </c>
      <c r="AE10" s="17"/>
    </row>
    <row r="11" spans="1:31" x14ac:dyDescent="0.3">
      <c r="B11" s="35"/>
      <c r="C11" s="35"/>
      <c r="D11" s="53"/>
      <c r="E11" s="53"/>
      <c r="F11" s="53"/>
      <c r="G11" s="1">
        <f t="shared" si="3"/>
        <v>0</v>
      </c>
      <c r="H11" s="36" t="e">
        <f t="shared" si="0"/>
        <v>#DIV/0!</v>
      </c>
      <c r="I11" s="36" t="e">
        <f t="shared" si="0"/>
        <v>#DIV/0!</v>
      </c>
      <c r="J11" s="35">
        <f>$J$13+(C11-$C$13)</f>
        <v>0</v>
      </c>
      <c r="K11" s="35" t="e">
        <f t="shared" si="1"/>
        <v>#DIV/0!</v>
      </c>
      <c r="M11"/>
      <c r="N11"/>
      <c r="O11"/>
      <c r="P11"/>
      <c r="Q11" s="15">
        <v>48</v>
      </c>
      <c r="R11" s="16">
        <v>0.29793855812105202</v>
      </c>
      <c r="S11" s="16">
        <v>1.3853410298507399E-3</v>
      </c>
      <c r="T11" s="16">
        <f t="shared" si="2"/>
        <v>0.2965532170912013</v>
      </c>
      <c r="U11" s="16">
        <f>U12+(1*(U8-U12)/4)</f>
        <v>0.84850871683842799</v>
      </c>
      <c r="V11" s="16">
        <f t="shared" si="4"/>
        <v>0.34949931710326859</v>
      </c>
      <c r="W11" s="16">
        <f t="shared" si="5"/>
        <v>1.5717767761829944</v>
      </c>
      <c r="X11" s="16">
        <v>-21.025526315789399</v>
      </c>
      <c r="Y11" s="16">
        <f>X11/$O$4</f>
        <v>-1.75212719298245</v>
      </c>
      <c r="Z11" s="17">
        <f>Y11/0.85</f>
        <v>-2.0613261093911177</v>
      </c>
      <c r="AA11" s="17">
        <v>1.4466991776315801</v>
      </c>
      <c r="AB11" s="17">
        <f>AA11/U11</f>
        <v>1.7049903541616283</v>
      </c>
      <c r="AC11" s="17">
        <f t="shared" si="6"/>
        <v>132.06741705357308</v>
      </c>
      <c r="AD11" s="17">
        <f>AB11/$F$4</f>
        <v>6.5518331864528196</v>
      </c>
      <c r="AE11" s="17"/>
    </row>
    <row r="12" spans="1:31" x14ac:dyDescent="0.3">
      <c r="B12" s="35"/>
      <c r="C12" s="35"/>
      <c r="D12" s="53"/>
      <c r="E12" s="53"/>
      <c r="F12" s="53"/>
      <c r="G12" s="1">
        <f t="shared" si="3"/>
        <v>0</v>
      </c>
      <c r="H12" s="36" t="e">
        <f t="shared" si="0"/>
        <v>#DIV/0!</v>
      </c>
      <c r="I12" s="36" t="e">
        <f t="shared" si="0"/>
        <v>#DIV/0!</v>
      </c>
      <c r="J12" s="35">
        <f>$J$13+(C12-$C$13)</f>
        <v>0</v>
      </c>
      <c r="K12" s="35" t="e">
        <f t="shared" si="1"/>
        <v>#DIV/0!</v>
      </c>
      <c r="M12"/>
      <c r="N12"/>
      <c r="O12"/>
      <c r="P12"/>
      <c r="Q12" s="21">
        <v>49</v>
      </c>
      <c r="R12" s="22">
        <v>0.17962116098399999</v>
      </c>
      <c r="S12" s="22">
        <v>2.1757874975124299E-3</v>
      </c>
      <c r="T12" s="22">
        <f t="shared" si="2"/>
        <v>0.17744537348648756</v>
      </c>
      <c r="U12" s="22">
        <f>T12/T8</f>
        <v>0.79801162245123725</v>
      </c>
      <c r="V12" s="22">
        <f t="shared" si="4"/>
        <v>0.22235938486889698</v>
      </c>
      <c r="W12" s="22">
        <f t="shared" si="5"/>
        <v>1</v>
      </c>
      <c r="X12" s="22"/>
      <c r="Y12" s="22"/>
      <c r="Z12" s="23"/>
      <c r="AA12" s="23"/>
      <c r="AB12" s="23"/>
      <c r="AC12" s="23"/>
      <c r="AD12" s="23"/>
      <c r="AE12" s="23"/>
    </row>
    <row r="13" spans="1:31" x14ac:dyDescent="0.3">
      <c r="B13" s="35"/>
      <c r="C13" s="35"/>
      <c r="D13" s="53"/>
      <c r="E13" s="53"/>
      <c r="F13" s="53"/>
      <c r="G13" s="1">
        <f t="shared" si="3"/>
        <v>0</v>
      </c>
      <c r="H13" s="36" t="e">
        <f>F13/$G$13</f>
        <v>#DIV/0!</v>
      </c>
      <c r="I13" s="36" t="e">
        <f>G13/$G$13</f>
        <v>#DIV/0!</v>
      </c>
      <c r="J13" s="35">
        <f>C13*0.55</f>
        <v>0</v>
      </c>
      <c r="K13" s="35" t="e">
        <f t="shared" si="1"/>
        <v>#DIV/0!</v>
      </c>
      <c r="M13"/>
      <c r="N13"/>
      <c r="O13"/>
      <c r="P13"/>
      <c r="Q13" s="15">
        <v>51</v>
      </c>
      <c r="R13" s="16">
        <v>0.25530800956299998</v>
      </c>
      <c r="S13" s="16">
        <v>1.3401919641791E-3</v>
      </c>
      <c r="T13" s="16">
        <f t="shared" si="2"/>
        <v>0.25396781759882087</v>
      </c>
      <c r="U13" s="16">
        <f>U16+(3*(U12-U16)/4)</f>
        <v>0.79235467688387673</v>
      </c>
      <c r="V13" s="16">
        <f t="shared" si="4"/>
        <v>0.32052289840404519</v>
      </c>
      <c r="W13" s="16">
        <f t="shared" si="5"/>
        <v>1.4414633256564611</v>
      </c>
      <c r="X13" s="16">
        <v>-5.04228750000002</v>
      </c>
      <c r="Y13" s="16">
        <f>X13/$O$4</f>
        <v>-0.42019062500000165</v>
      </c>
      <c r="Z13" s="17">
        <f>Y13/0.85</f>
        <v>-0.49434191176470782</v>
      </c>
      <c r="AA13" s="17">
        <v>0.25107556624999999</v>
      </c>
      <c r="AB13" s="17">
        <f>AA13/U13</f>
        <v>0.3168727005403873</v>
      </c>
      <c r="AC13" s="17">
        <f>AB13/$O$2</f>
        <v>24.544748299023031</v>
      </c>
      <c r="AD13" s="17">
        <f>AB13/$F$4</f>
        <v>1.2176591323311543</v>
      </c>
      <c r="AE13" s="17"/>
    </row>
    <row r="14" spans="1:31" x14ac:dyDescent="0.3">
      <c r="B14" s="35"/>
      <c r="C14" s="35"/>
      <c r="D14" s="53"/>
      <c r="E14" s="53"/>
      <c r="F14" s="53"/>
      <c r="G14" s="1">
        <f t="shared" si="3"/>
        <v>0</v>
      </c>
      <c r="H14" s="36" t="e">
        <f t="shared" ref="H14:I18" si="7">F14/$G$13</f>
        <v>#DIV/0!</v>
      </c>
      <c r="I14" s="36" t="e">
        <f t="shared" si="7"/>
        <v>#DIV/0!</v>
      </c>
      <c r="J14" s="35">
        <f>$J$13+(C14-$C$13)</f>
        <v>0</v>
      </c>
      <c r="K14" s="35" t="e">
        <f t="shared" si="1"/>
        <v>#DIV/0!</v>
      </c>
      <c r="M14"/>
      <c r="N14"/>
      <c r="O14"/>
      <c r="P14"/>
      <c r="Q14" s="15">
        <v>53</v>
      </c>
      <c r="R14" s="16"/>
      <c r="S14" s="16"/>
      <c r="T14" s="16">
        <f t="shared" si="2"/>
        <v>0</v>
      </c>
      <c r="U14" s="16">
        <f>U16+(2*(U12-U16)/4)</f>
        <v>0.78669773131651621</v>
      </c>
      <c r="V14" s="16">
        <f t="shared" si="4"/>
        <v>0</v>
      </c>
      <c r="W14" s="16">
        <f t="shared" si="5"/>
        <v>0</v>
      </c>
      <c r="X14" s="16"/>
      <c r="Y14" s="16">
        <f>X14/$O$4</f>
        <v>0</v>
      </c>
      <c r="Z14" s="17">
        <f>Y14/0.85</f>
        <v>0</v>
      </c>
      <c r="AA14" s="17"/>
      <c r="AB14" s="17">
        <f>AA14/U14</f>
        <v>0</v>
      </c>
      <c r="AC14" s="17">
        <f>AB14/$O$2</f>
        <v>0</v>
      </c>
      <c r="AD14" s="17">
        <f>AB14/$F$4</f>
        <v>0</v>
      </c>
      <c r="AE14" s="17"/>
    </row>
    <row r="15" spans="1:31" x14ac:dyDescent="0.3">
      <c r="B15" s="35"/>
      <c r="C15" s="35"/>
      <c r="D15" s="53"/>
      <c r="E15" s="53"/>
      <c r="F15" s="53"/>
      <c r="G15" s="1">
        <f t="shared" si="3"/>
        <v>0</v>
      </c>
      <c r="H15" s="36" t="e">
        <f t="shared" si="7"/>
        <v>#DIV/0!</v>
      </c>
      <c r="I15" s="36" t="e">
        <f t="shared" si="7"/>
        <v>#DIV/0!</v>
      </c>
      <c r="J15" s="35">
        <f>$J$13+(C15-$C$13)</f>
        <v>0</v>
      </c>
      <c r="K15" s="35" t="e">
        <f t="shared" si="1"/>
        <v>#DIV/0!</v>
      </c>
      <c r="M15"/>
      <c r="N15"/>
      <c r="O15"/>
      <c r="P15"/>
      <c r="Q15" s="15">
        <v>55</v>
      </c>
      <c r="R15" s="16">
        <v>0.29133537670454501</v>
      </c>
      <c r="S15" s="16">
        <v>1.2560484467661599E-3</v>
      </c>
      <c r="T15" s="16">
        <f t="shared" si="2"/>
        <v>0.29007932825777888</v>
      </c>
      <c r="U15" s="16">
        <f>U16+(1*(U12-U16)/4)</f>
        <v>0.78104078574915559</v>
      </c>
      <c r="V15" s="16">
        <f t="shared" si="4"/>
        <v>0.37140099921867942</v>
      </c>
      <c r="W15" s="16">
        <f t="shared" si="5"/>
        <v>1.6702735503502915</v>
      </c>
      <c r="X15" s="16">
        <v>-34.969772727272698</v>
      </c>
      <c r="Y15" s="16">
        <f>X15/$O$4</f>
        <v>-2.914147727272725</v>
      </c>
      <c r="Z15" s="17">
        <f>Y15/0.85</f>
        <v>-3.4284090909090881</v>
      </c>
      <c r="AA15" s="17">
        <v>2.21399302272726</v>
      </c>
      <c r="AB15" s="17">
        <f>AA15/U15</f>
        <v>2.8346701774397749</v>
      </c>
      <c r="AC15" s="17">
        <f t="shared" ref="AC15" si="8">AB15/$O$2</f>
        <v>219.57166362817776</v>
      </c>
      <c r="AD15" s="17">
        <f>AB15/$F$4</f>
        <v>10.892898071749103</v>
      </c>
      <c r="AE15" s="17"/>
    </row>
    <row r="16" spans="1:31" ht="15" thickBot="1" x14ac:dyDescent="0.35">
      <c r="A16" s="28"/>
      <c r="B16" s="35"/>
      <c r="C16" s="35"/>
      <c r="D16" s="53"/>
      <c r="E16" s="53"/>
      <c r="F16" s="53"/>
      <c r="G16" s="1">
        <f t="shared" si="3"/>
        <v>0</v>
      </c>
      <c r="H16" s="36" t="e">
        <f t="shared" si="7"/>
        <v>#DIV/0!</v>
      </c>
      <c r="I16" s="36" t="e">
        <f t="shared" si="7"/>
        <v>#DIV/0!</v>
      </c>
      <c r="J16" s="35">
        <f>$J$13+(C16-$C$13)</f>
        <v>0</v>
      </c>
      <c r="K16" s="35" t="e">
        <f t="shared" si="1"/>
        <v>#DIV/0!</v>
      </c>
      <c r="L16" s="28"/>
      <c r="M16"/>
      <c r="N16"/>
      <c r="O16"/>
      <c r="P16"/>
      <c r="Q16" s="24">
        <v>56</v>
      </c>
      <c r="R16" s="25">
        <v>0.173764482176923</v>
      </c>
      <c r="S16" s="25">
        <v>1.3506084368159199E-3</v>
      </c>
      <c r="T16" s="25">
        <f t="shared" si="2"/>
        <v>0.17241387374010708</v>
      </c>
      <c r="U16" s="25">
        <f>T16/T8</f>
        <v>0.77538384018179507</v>
      </c>
      <c r="V16" s="25">
        <f t="shared" si="4"/>
        <v>0.22235938486889698</v>
      </c>
      <c r="W16" s="25">
        <f t="shared" si="5"/>
        <v>1</v>
      </c>
      <c r="X16" s="25"/>
      <c r="Y16" s="25"/>
      <c r="Z16" s="26"/>
      <c r="AA16" s="26"/>
      <c r="AB16" s="26"/>
      <c r="AC16" s="26"/>
      <c r="AD16" s="26"/>
      <c r="AE16" s="26"/>
    </row>
    <row r="17" spans="2:31" x14ac:dyDescent="0.3">
      <c r="B17" s="35"/>
      <c r="C17" s="35"/>
      <c r="D17" s="53"/>
      <c r="E17" s="53"/>
      <c r="F17" s="53"/>
      <c r="G17" s="1">
        <f t="shared" si="3"/>
        <v>0</v>
      </c>
      <c r="H17" s="36" t="e">
        <f t="shared" si="7"/>
        <v>#DIV/0!</v>
      </c>
      <c r="I17" s="36" t="e">
        <f t="shared" si="7"/>
        <v>#DIV/0!</v>
      </c>
      <c r="J17" s="35">
        <f>$J$13+(C17-$C$13)</f>
        <v>0</v>
      </c>
      <c r="K17" s="35" t="e">
        <f t="shared" si="1"/>
        <v>#DIV/0!</v>
      </c>
      <c r="Q17"/>
      <c r="R17"/>
      <c r="S17"/>
      <c r="T17"/>
      <c r="U17"/>
      <c r="V17"/>
      <c r="W17"/>
      <c r="X17"/>
      <c r="Y17"/>
      <c r="Z17"/>
    </row>
    <row r="18" spans="2:31" ht="15" thickBot="1" x14ac:dyDescent="0.35">
      <c r="B18" s="35"/>
      <c r="C18" s="35"/>
      <c r="D18" s="53"/>
      <c r="E18" s="53"/>
      <c r="F18" s="53"/>
      <c r="G18" s="1">
        <f t="shared" si="3"/>
        <v>0</v>
      </c>
      <c r="H18" s="36" t="e">
        <f t="shared" si="7"/>
        <v>#DIV/0!</v>
      </c>
      <c r="I18" s="36" t="e">
        <f t="shared" si="7"/>
        <v>#DIV/0!</v>
      </c>
      <c r="J18" s="35">
        <f>$J$13+(C18-$C$13)</f>
        <v>0</v>
      </c>
      <c r="K18" s="35" t="e">
        <f t="shared" si="1"/>
        <v>#DIV/0!</v>
      </c>
    </row>
    <row r="19" spans="2:31" ht="15" thickBot="1" x14ac:dyDescent="0.35">
      <c r="B19" s="35"/>
      <c r="C19" s="35"/>
      <c r="D19" s="53"/>
      <c r="E19" s="53"/>
      <c r="F19" s="53"/>
      <c r="G19" s="54"/>
      <c r="H19" s="36"/>
      <c r="I19" s="36"/>
      <c r="J19" s="35"/>
      <c r="K19" s="35"/>
      <c r="Q19" s="113" t="s">
        <v>61</v>
      </c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5"/>
    </row>
    <row r="20" spans="2:31" ht="29.4" thickBot="1" x14ac:dyDescent="0.35">
      <c r="B20" s="35"/>
      <c r="C20" s="35"/>
      <c r="D20" s="53"/>
      <c r="E20" s="53"/>
      <c r="F20" s="53"/>
      <c r="G20" s="54"/>
      <c r="H20" s="36"/>
      <c r="I20" s="36"/>
      <c r="J20" s="35"/>
      <c r="K20" s="35"/>
      <c r="Q20" s="62" t="s">
        <v>18</v>
      </c>
      <c r="R20" s="63" t="s">
        <v>20</v>
      </c>
      <c r="S20" s="63" t="s">
        <v>21</v>
      </c>
      <c r="T20" s="63" t="s">
        <v>24</v>
      </c>
      <c r="U20" s="63" t="s">
        <v>25</v>
      </c>
      <c r="V20" s="63" t="s">
        <v>26</v>
      </c>
      <c r="W20" s="63" t="s">
        <v>27</v>
      </c>
      <c r="X20" s="63" t="s">
        <v>28</v>
      </c>
      <c r="Y20" s="63" t="s">
        <v>29</v>
      </c>
      <c r="Z20" s="63" t="s">
        <v>31</v>
      </c>
      <c r="AA20" s="68" t="s">
        <v>49</v>
      </c>
      <c r="AB20" s="68" t="s">
        <v>51</v>
      </c>
      <c r="AC20" s="68" t="s">
        <v>52</v>
      </c>
      <c r="AD20" s="68" t="s">
        <v>54</v>
      </c>
      <c r="AE20" s="68"/>
    </row>
    <row r="21" spans="2:31" ht="15" thickBot="1" x14ac:dyDescent="0.35">
      <c r="H21" s="27"/>
      <c r="I21" s="27"/>
      <c r="Q21" s="18">
        <v>42</v>
      </c>
      <c r="R21" s="19">
        <v>0.224470921249494</v>
      </c>
      <c r="S21" s="19">
        <v>2.1115363805970099E-3</v>
      </c>
      <c r="T21" s="19">
        <f t="shared" ref="T21:T29" si="9">R21-S21</f>
        <v>0.22235938486889698</v>
      </c>
      <c r="U21" s="19">
        <f>T21/T21</f>
        <v>1</v>
      </c>
      <c r="V21" s="19">
        <f>T21/U21</f>
        <v>0.22235938486889698</v>
      </c>
      <c r="W21" s="19">
        <f>V21/V21</f>
        <v>1</v>
      </c>
      <c r="X21" s="19"/>
      <c r="Y21" s="19"/>
      <c r="Z21" s="20"/>
      <c r="AA21" s="20"/>
      <c r="AB21" s="20"/>
      <c r="AC21" s="20"/>
      <c r="AD21" s="20"/>
      <c r="AE21" s="20"/>
    </row>
    <row r="22" spans="2:31" ht="15" thickBot="1" x14ac:dyDescent="0.35">
      <c r="B22" s="110" t="s">
        <v>42</v>
      </c>
      <c r="C22" s="111"/>
      <c r="D22" s="111"/>
      <c r="E22" s="111"/>
      <c r="F22" s="111"/>
      <c r="G22" s="111"/>
      <c r="H22" s="111"/>
      <c r="I22" s="111"/>
      <c r="J22" s="112"/>
      <c r="Q22" s="15">
        <v>44</v>
      </c>
      <c r="R22" s="16">
        <v>0.28428212479447201</v>
      </c>
      <c r="S22" s="16">
        <v>5.1402011492537305E-4</v>
      </c>
      <c r="T22" s="16">
        <f t="shared" si="9"/>
        <v>0.28376810467954666</v>
      </c>
      <c r="U22" s="16">
        <f>U25+(3*(U21-U25)/4)</f>
        <v>0.94950290561280926</v>
      </c>
      <c r="V22" s="16">
        <f t="shared" ref="V22:V29" si="10">T22/U22</f>
        <v>0.29885964856147829</v>
      </c>
      <c r="W22" s="16">
        <f>V22/$V$8</f>
        <v>1.3440388348694428</v>
      </c>
      <c r="X22" s="16">
        <v>-2.5225879396985</v>
      </c>
      <c r="Y22" s="16">
        <f>X22/$O$4</f>
        <v>-0.21021566164154168</v>
      </c>
      <c r="Z22" s="17">
        <f>Y22/0.85</f>
        <v>-0.2473125431076961</v>
      </c>
      <c r="AA22" s="17">
        <v>8.2916738065326803E-2</v>
      </c>
      <c r="AB22" s="17">
        <f>AA22/U22</f>
        <v>8.7326471119972326E-2</v>
      </c>
      <c r="AC22" s="17">
        <f>AB22/$O$2</f>
        <v>6.7642502804006455</v>
      </c>
      <c r="AD22" s="17">
        <f>AB22/$F$4</f>
        <v>0.33557284951385147</v>
      </c>
      <c r="AE22" s="17"/>
    </row>
    <row r="23" spans="2:31" ht="15" thickBot="1" x14ac:dyDescent="0.35">
      <c r="B23" s="11" t="s">
        <v>18</v>
      </c>
      <c r="C23" s="12" t="s">
        <v>19</v>
      </c>
      <c r="D23" s="12" t="s">
        <v>30</v>
      </c>
      <c r="E23" s="12" t="s">
        <v>20</v>
      </c>
      <c r="F23" s="12" t="s">
        <v>21</v>
      </c>
      <c r="G23" s="13" t="s">
        <v>24</v>
      </c>
      <c r="H23" s="12" t="s">
        <v>37</v>
      </c>
      <c r="I23" s="13" t="s">
        <v>38</v>
      </c>
      <c r="J23" s="57" t="s">
        <v>50</v>
      </c>
      <c r="Q23" s="15">
        <v>45</v>
      </c>
      <c r="R23" s="16">
        <v>0.28874170714175801</v>
      </c>
      <c r="S23" s="16">
        <v>-9.6694273283581995E-4</v>
      </c>
      <c r="T23" s="16">
        <f t="shared" si="9"/>
        <v>0.28970864987459383</v>
      </c>
      <c r="U23" s="16">
        <f>U25+(2*(U21-U25)/4)</f>
        <v>0.89900581122561862</v>
      </c>
      <c r="V23" s="16">
        <f t="shared" si="10"/>
        <v>0.32225447962303239</v>
      </c>
      <c r="W23" s="16">
        <f>V23/$V$8</f>
        <v>1.4492506345663509</v>
      </c>
      <c r="X23" s="16">
        <v>-10.131675824175799</v>
      </c>
      <c r="Y23" s="16">
        <f>X23/$O$4</f>
        <v>-0.84430631868131656</v>
      </c>
      <c r="Z23" s="17">
        <f>Y23/0.85</f>
        <v>-0.99330155138978427</v>
      </c>
      <c r="AA23" s="17">
        <v>0.54047962087912005</v>
      </c>
      <c r="AB23" s="17">
        <f>AA23/U23</f>
        <v>0.60119702690495602</v>
      </c>
      <c r="AC23" s="17">
        <f t="shared" ref="AC23:AC24" si="11">AB23/$O$2</f>
        <v>46.568321216495434</v>
      </c>
      <c r="AD23" s="17">
        <f>AB23/$F$4</f>
        <v>2.3102433529071207</v>
      </c>
      <c r="AE23" s="17"/>
    </row>
    <row r="24" spans="2:31" x14ac:dyDescent="0.3">
      <c r="B24" s="1">
        <v>10</v>
      </c>
      <c r="E24" s="1">
        <v>6.2685601999999896E-2</v>
      </c>
      <c r="F24" s="1">
        <v>5.1587011945273499E-3</v>
      </c>
      <c r="G24" s="1">
        <f>E24-F24</f>
        <v>5.7526900805472549E-2</v>
      </c>
      <c r="H24" s="1">
        <v>1.7500000000000002E-2</v>
      </c>
      <c r="I24" s="1">
        <v>0.02</v>
      </c>
      <c r="Q24" s="15">
        <v>47</v>
      </c>
      <c r="R24" s="16">
        <v>0.28718313887894698</v>
      </c>
      <c r="S24" s="16">
        <v>-1.0277203960199E-3</v>
      </c>
      <c r="T24" s="16">
        <f t="shared" si="9"/>
        <v>0.28821085927496687</v>
      </c>
      <c r="U24" s="16">
        <f>U25+(1*(U21-U25)/4)</f>
        <v>0.84850871683842799</v>
      </c>
      <c r="V24" s="16">
        <f t="shared" si="10"/>
        <v>0.3396675291078331</v>
      </c>
      <c r="W24" s="16">
        <f>V24/$V$8</f>
        <v>1.5275610215782032</v>
      </c>
      <c r="X24" s="16">
        <v>-21.025526315789399</v>
      </c>
      <c r="Y24" s="16">
        <f>X24/$O$4</f>
        <v>-1.75212719298245</v>
      </c>
      <c r="Z24" s="17">
        <f>Y24/0.85</f>
        <v>-2.0613261093911177</v>
      </c>
      <c r="AA24" s="17">
        <v>1.3277108618421001</v>
      </c>
      <c r="AB24" s="17">
        <f>AA24/U24</f>
        <v>1.5647580696509464</v>
      </c>
      <c r="AC24" s="17">
        <f t="shared" si="11"/>
        <v>121.20511771115</v>
      </c>
      <c r="AD24" s="17">
        <f>AB24/$F$4</f>
        <v>6.0129570964933796</v>
      </c>
      <c r="AE24" s="17"/>
    </row>
    <row r="25" spans="2:31" ht="15" thickBot="1" x14ac:dyDescent="0.35">
      <c r="Q25" s="21">
        <v>49</v>
      </c>
      <c r="R25" s="22">
        <v>0.17962116098399999</v>
      </c>
      <c r="S25" s="22">
        <v>2.1757874975124299E-3</v>
      </c>
      <c r="T25" s="22">
        <f t="shared" si="9"/>
        <v>0.17744537348648756</v>
      </c>
      <c r="U25" s="22">
        <f>T25/T21</f>
        <v>0.79801162245123725</v>
      </c>
      <c r="V25" s="22">
        <f t="shared" si="10"/>
        <v>0.22235938486889698</v>
      </c>
      <c r="W25" s="22">
        <f>V25/$V$8</f>
        <v>1</v>
      </c>
      <c r="X25" s="22"/>
      <c r="Y25" s="22"/>
      <c r="Z25" s="23"/>
      <c r="AA25" s="23"/>
      <c r="AB25" s="23"/>
      <c r="AC25" s="23"/>
      <c r="AD25" s="23"/>
      <c r="AE25" s="23"/>
    </row>
    <row r="26" spans="2:31" ht="15" thickBot="1" x14ac:dyDescent="0.35">
      <c r="B26" s="110" t="s">
        <v>36</v>
      </c>
      <c r="C26" s="111"/>
      <c r="D26" s="111"/>
      <c r="E26" s="111"/>
      <c r="F26" s="111"/>
      <c r="G26" s="112"/>
      <c r="H26"/>
      <c r="I26"/>
      <c r="Q26" s="15">
        <v>50</v>
      </c>
      <c r="R26" s="16">
        <v>0.24482761265849901</v>
      </c>
      <c r="S26" s="16">
        <v>-1.2338951019900499E-3</v>
      </c>
      <c r="T26" s="16">
        <f t="shared" si="9"/>
        <v>0.24606150776048905</v>
      </c>
      <c r="U26" s="16">
        <f>U29+(3*(U25-U29)/4)</f>
        <v>0.79235467688387673</v>
      </c>
      <c r="V26" s="16">
        <f t="shared" si="10"/>
        <v>0.31054465246319296</v>
      </c>
      <c r="W26" s="16">
        <f>V26/$V$8</f>
        <v>1.3965889168396917</v>
      </c>
      <c r="X26" s="16">
        <v>-5.04228750000002</v>
      </c>
      <c r="Y26" s="16">
        <f>X26/$O$4</f>
        <v>-0.42019062500000165</v>
      </c>
      <c r="Z26" s="17">
        <f>Y26/0.85</f>
        <v>-0.49434191176470782</v>
      </c>
      <c r="AA26" s="17">
        <v>0.21775742375000101</v>
      </c>
      <c r="AB26" s="17">
        <f>AA26/U26</f>
        <v>0.27482316960175446</v>
      </c>
      <c r="AC26" s="17">
        <f>AB26/$O$2</f>
        <v>21.287619643822964</v>
      </c>
      <c r="AD26" s="17">
        <f>AB26/$F$4</f>
        <v>1.0560737535012676</v>
      </c>
      <c r="AE26" s="17"/>
    </row>
    <row r="27" spans="2:31" ht="15" thickBot="1" x14ac:dyDescent="0.35">
      <c r="B27" s="11" t="s">
        <v>18</v>
      </c>
      <c r="C27" s="12" t="s">
        <v>19</v>
      </c>
      <c r="D27" s="12" t="s">
        <v>30</v>
      </c>
      <c r="E27" s="12" t="s">
        <v>20</v>
      </c>
      <c r="F27" s="12" t="s">
        <v>21</v>
      </c>
      <c r="G27" s="13" t="s">
        <v>24</v>
      </c>
      <c r="H27"/>
      <c r="I27"/>
      <c r="Q27" s="15">
        <v>52</v>
      </c>
      <c r="R27" s="16"/>
      <c r="S27" s="16"/>
      <c r="T27" s="16"/>
      <c r="U27" s="16"/>
      <c r="V27" s="16"/>
      <c r="W27" s="16"/>
      <c r="X27" s="16"/>
      <c r="Y27" s="16"/>
      <c r="Z27" s="17"/>
      <c r="AA27" s="17"/>
      <c r="AB27" s="17"/>
      <c r="AC27" s="17"/>
      <c r="AD27" s="17"/>
      <c r="AE27" s="17"/>
    </row>
    <row r="28" spans="2:31" x14ac:dyDescent="0.3">
      <c r="B28" s="1">
        <v>15</v>
      </c>
      <c r="E28" s="1">
        <v>0.26437701697337601</v>
      </c>
      <c r="F28" s="1">
        <v>4.1459784776119403E-3</v>
      </c>
      <c r="G28" s="1">
        <f>E28-F28</f>
        <v>0.26023103849576407</v>
      </c>
      <c r="Q28" s="15">
        <v>54</v>
      </c>
      <c r="R28" s="16">
        <v>0.28404423140909002</v>
      </c>
      <c r="S28" s="16">
        <v>-1.3750375771144201E-4</v>
      </c>
      <c r="T28" s="16">
        <f t="shared" si="9"/>
        <v>0.28418173516680145</v>
      </c>
      <c r="U28" s="16">
        <f>U29+(1*(U25-U29)/4)</f>
        <v>0.78104078574915559</v>
      </c>
      <c r="V28" s="16">
        <f t="shared" si="10"/>
        <v>0.36385005796364545</v>
      </c>
      <c r="W28" s="16">
        <f>V28/$V$8</f>
        <v>1.6363152748338972</v>
      </c>
      <c r="X28" s="16">
        <v>-34.969772727272698</v>
      </c>
      <c r="Y28" s="16">
        <f>X28/$O$4</f>
        <v>-2.914147727272725</v>
      </c>
      <c r="Z28" s="17">
        <f>Y28/0.85</f>
        <v>-3.4284090909090881</v>
      </c>
      <c r="AA28" s="17">
        <v>1.8966789659090799</v>
      </c>
      <c r="AB28" s="17">
        <f>AA28/U28</f>
        <v>2.4283993877347019</v>
      </c>
      <c r="AC28" s="17">
        <f t="shared" ref="AC28" si="12">AB28/$O$2</f>
        <v>188.10219889501951</v>
      </c>
      <c r="AD28" s="17">
        <f>AB28/$F$4</f>
        <v>9.3317054021372261</v>
      </c>
      <c r="AE28" s="17"/>
    </row>
    <row r="29" spans="2:31" ht="15" thickBot="1" x14ac:dyDescent="0.35">
      <c r="Q29" s="24">
        <v>56</v>
      </c>
      <c r="R29" s="25">
        <v>0.173764482176923</v>
      </c>
      <c r="S29" s="25">
        <v>1.3506084368159199E-3</v>
      </c>
      <c r="T29" s="25">
        <f t="shared" si="9"/>
        <v>0.17241387374010708</v>
      </c>
      <c r="U29" s="25">
        <f>T29/T21</f>
        <v>0.77538384018179507</v>
      </c>
      <c r="V29" s="25">
        <f t="shared" si="10"/>
        <v>0.22235938486889698</v>
      </c>
      <c r="W29" s="25">
        <f>V29/$V$8</f>
        <v>1</v>
      </c>
      <c r="X29" s="25"/>
      <c r="Y29" s="25"/>
      <c r="Z29" s="26"/>
      <c r="AA29" s="26"/>
      <c r="AB29" s="26"/>
      <c r="AC29" s="26"/>
      <c r="AD29" s="26"/>
      <c r="AE29" s="26"/>
    </row>
    <row r="30" spans="2:31" x14ac:dyDescent="0.3">
      <c r="Q30"/>
      <c r="R30"/>
      <c r="S30"/>
      <c r="T30"/>
      <c r="U30"/>
      <c r="V30"/>
      <c r="W30"/>
      <c r="X30"/>
      <c r="Y30"/>
      <c r="Z30"/>
    </row>
    <row r="31" spans="2:31" x14ac:dyDescent="0.3">
      <c r="Q31"/>
      <c r="R31"/>
      <c r="S31"/>
      <c r="T31"/>
      <c r="U31"/>
      <c r="V31"/>
      <c r="W31"/>
      <c r="X31"/>
      <c r="Y31"/>
      <c r="Z31"/>
    </row>
    <row r="32" spans="2:31" x14ac:dyDescent="0.3">
      <c r="Q32"/>
      <c r="R32"/>
      <c r="S32"/>
      <c r="T32"/>
      <c r="U32"/>
      <c r="V32"/>
      <c r="W32"/>
      <c r="X32"/>
      <c r="Y32"/>
      <c r="Z32"/>
    </row>
    <row r="33" spans="17:26" x14ac:dyDescent="0.3">
      <c r="Q33"/>
      <c r="R33"/>
      <c r="S33"/>
      <c r="T33"/>
      <c r="U33"/>
      <c r="V33"/>
      <c r="W33"/>
      <c r="X33"/>
      <c r="Y33"/>
      <c r="Z33"/>
    </row>
    <row r="34" spans="17:26" x14ac:dyDescent="0.3">
      <c r="Q34"/>
      <c r="R34"/>
      <c r="S34"/>
      <c r="T34"/>
      <c r="U34"/>
      <c r="V34"/>
      <c r="W34"/>
      <c r="X34"/>
      <c r="Y34"/>
      <c r="Z34"/>
    </row>
    <row r="35" spans="17:26" x14ac:dyDescent="0.3">
      <c r="Q35"/>
      <c r="R35"/>
      <c r="S35"/>
      <c r="T35"/>
      <c r="U35"/>
      <c r="V35"/>
      <c r="W35"/>
      <c r="X35"/>
      <c r="Y35"/>
      <c r="Z35"/>
    </row>
    <row r="37" spans="17:26" x14ac:dyDescent="0.3">
      <c r="Q37"/>
      <c r="R37"/>
      <c r="S37"/>
      <c r="T37"/>
      <c r="U37"/>
      <c r="V37"/>
      <c r="W37"/>
      <c r="X37"/>
      <c r="Y37"/>
      <c r="Z37"/>
    </row>
    <row r="38" spans="17:26" x14ac:dyDescent="0.3">
      <c r="Q38"/>
      <c r="R38"/>
      <c r="S38"/>
      <c r="T38"/>
      <c r="U38"/>
      <c r="V38"/>
      <c r="W38"/>
      <c r="X38"/>
      <c r="Y38"/>
      <c r="Z38"/>
    </row>
    <row r="39" spans="17:26" x14ac:dyDescent="0.3">
      <c r="Q39"/>
      <c r="R39"/>
      <c r="S39"/>
      <c r="T39"/>
      <c r="U39"/>
      <c r="V39"/>
      <c r="W39"/>
      <c r="X39"/>
      <c r="Y39"/>
      <c r="Z39"/>
    </row>
    <row r="40" spans="17:26" x14ac:dyDescent="0.3">
      <c r="Q40"/>
      <c r="R40"/>
      <c r="S40"/>
      <c r="T40"/>
      <c r="U40"/>
      <c r="V40"/>
      <c r="W40"/>
      <c r="X40"/>
      <c r="Y40"/>
      <c r="Z40"/>
    </row>
    <row r="41" spans="17:26" x14ac:dyDescent="0.3">
      <c r="Q41"/>
      <c r="R41"/>
      <c r="S41"/>
      <c r="T41"/>
      <c r="U41"/>
      <c r="V41"/>
      <c r="W41"/>
      <c r="X41"/>
      <c r="Y41"/>
      <c r="Z41"/>
    </row>
    <row r="42" spans="17:26" x14ac:dyDescent="0.3">
      <c r="Q42"/>
      <c r="R42"/>
      <c r="S42"/>
      <c r="T42"/>
      <c r="U42"/>
      <c r="V42"/>
      <c r="W42"/>
      <c r="X42"/>
      <c r="Y42"/>
      <c r="Z42"/>
    </row>
    <row r="43" spans="17:26" x14ac:dyDescent="0.3">
      <c r="Q43"/>
      <c r="R43"/>
      <c r="S43"/>
      <c r="T43"/>
      <c r="U43"/>
      <c r="V43"/>
      <c r="W43"/>
      <c r="X43"/>
      <c r="Y43"/>
      <c r="Z43"/>
    </row>
    <row r="44" spans="17:26" x14ac:dyDescent="0.3">
      <c r="Q44"/>
      <c r="R44"/>
      <c r="S44"/>
      <c r="T44"/>
      <c r="U44"/>
      <c r="V44"/>
      <c r="W44"/>
      <c r="X44"/>
      <c r="Y44"/>
      <c r="Z44"/>
    </row>
    <row r="45" spans="17:26" x14ac:dyDescent="0.3">
      <c r="Q45"/>
      <c r="R45"/>
      <c r="S45"/>
      <c r="T45"/>
      <c r="U45"/>
      <c r="V45"/>
      <c r="W45"/>
      <c r="X45"/>
      <c r="Y45"/>
      <c r="Z45"/>
    </row>
    <row r="46" spans="17:26" x14ac:dyDescent="0.3">
      <c r="Q46"/>
      <c r="R46"/>
      <c r="S46"/>
      <c r="T46"/>
      <c r="U46"/>
      <c r="V46"/>
      <c r="W46"/>
      <c r="X46"/>
      <c r="Y46"/>
      <c r="Z46"/>
    </row>
    <row r="47" spans="17:26" x14ac:dyDescent="0.3">
      <c r="Q47"/>
      <c r="R47"/>
      <c r="S47"/>
      <c r="T47"/>
      <c r="U47"/>
      <c r="V47"/>
      <c r="W47"/>
      <c r="X47"/>
      <c r="Y47"/>
      <c r="Z47"/>
    </row>
    <row r="50" spans="2:11" x14ac:dyDescent="0.3">
      <c r="B50"/>
      <c r="C50"/>
      <c r="D50"/>
      <c r="E50"/>
      <c r="F50"/>
      <c r="G50"/>
      <c r="H50"/>
      <c r="I50"/>
      <c r="J50"/>
      <c r="K50"/>
    </row>
    <row r="51" spans="2:11" x14ac:dyDescent="0.3">
      <c r="B51"/>
      <c r="C51"/>
      <c r="D51"/>
      <c r="E51"/>
      <c r="F51"/>
      <c r="G51"/>
      <c r="H51"/>
      <c r="I51"/>
      <c r="J51"/>
      <c r="K51"/>
    </row>
    <row r="52" spans="2:11" x14ac:dyDescent="0.3">
      <c r="B52"/>
      <c r="C52"/>
      <c r="D52"/>
      <c r="E52"/>
      <c r="F52"/>
      <c r="G52"/>
      <c r="H52"/>
      <c r="I52"/>
      <c r="J52"/>
      <c r="K52"/>
    </row>
    <row r="53" spans="2:11" x14ac:dyDescent="0.3">
      <c r="B53"/>
      <c r="C53"/>
      <c r="D53"/>
      <c r="E53"/>
      <c r="F53"/>
      <c r="G53"/>
      <c r="H53"/>
      <c r="I53"/>
      <c r="J53"/>
      <c r="K53"/>
    </row>
    <row r="54" spans="2:11" x14ac:dyDescent="0.3">
      <c r="B54"/>
      <c r="C54"/>
      <c r="D54"/>
      <c r="E54"/>
      <c r="F54"/>
      <c r="G54"/>
      <c r="H54"/>
      <c r="I54"/>
      <c r="J54"/>
      <c r="K54"/>
    </row>
    <row r="55" spans="2:11" x14ac:dyDescent="0.3">
      <c r="B55"/>
      <c r="C55"/>
      <c r="D55"/>
      <c r="E55"/>
      <c r="F55"/>
      <c r="G55"/>
      <c r="H55"/>
      <c r="I55"/>
      <c r="J55"/>
      <c r="K55"/>
    </row>
    <row r="56" spans="2:11" x14ac:dyDescent="0.3">
      <c r="B56"/>
      <c r="C56"/>
      <c r="D56"/>
      <c r="E56"/>
      <c r="F56"/>
      <c r="G56"/>
      <c r="H56"/>
      <c r="I56"/>
      <c r="J56"/>
      <c r="K56"/>
    </row>
    <row r="57" spans="2:11" x14ac:dyDescent="0.3">
      <c r="B57"/>
      <c r="C57"/>
      <c r="D57"/>
      <c r="E57"/>
      <c r="F57"/>
      <c r="G57"/>
      <c r="H57"/>
      <c r="I57"/>
      <c r="J57"/>
      <c r="K57"/>
    </row>
    <row r="58" spans="2:11" x14ac:dyDescent="0.3">
      <c r="B58"/>
      <c r="C58"/>
      <c r="D58"/>
      <c r="E58"/>
      <c r="F58"/>
      <c r="G58"/>
      <c r="H58"/>
      <c r="I58"/>
      <c r="J58"/>
      <c r="K58"/>
    </row>
    <row r="59" spans="2:11" x14ac:dyDescent="0.3">
      <c r="B59"/>
      <c r="C59"/>
      <c r="D59"/>
      <c r="E59"/>
      <c r="F59"/>
      <c r="G59"/>
      <c r="H59"/>
      <c r="I59"/>
      <c r="J59"/>
      <c r="K59"/>
    </row>
    <row r="60" spans="2:11" x14ac:dyDescent="0.3">
      <c r="B60"/>
      <c r="C60"/>
      <c r="D60"/>
      <c r="E60"/>
      <c r="F60"/>
      <c r="G60"/>
      <c r="H60"/>
      <c r="I60"/>
      <c r="J60"/>
      <c r="K60"/>
    </row>
    <row r="61" spans="2:11" x14ac:dyDescent="0.3">
      <c r="B61"/>
      <c r="C61"/>
      <c r="D61"/>
      <c r="E61"/>
      <c r="F61"/>
      <c r="G61"/>
      <c r="H61"/>
      <c r="I61"/>
      <c r="J61"/>
      <c r="K61"/>
    </row>
    <row r="62" spans="2:11" x14ac:dyDescent="0.3">
      <c r="B62"/>
      <c r="C62"/>
      <c r="D62"/>
      <c r="E62"/>
      <c r="F62"/>
      <c r="G62"/>
      <c r="H62"/>
      <c r="I62"/>
      <c r="J62"/>
      <c r="K62"/>
    </row>
    <row r="63" spans="2:11" x14ac:dyDescent="0.3">
      <c r="B63"/>
      <c r="C63"/>
      <c r="D63"/>
      <c r="E63"/>
      <c r="F63"/>
      <c r="G63"/>
      <c r="H63"/>
      <c r="I63"/>
      <c r="J63"/>
      <c r="K63"/>
    </row>
  </sheetData>
  <mergeCells count="5">
    <mergeCell ref="B6:K6"/>
    <mergeCell ref="Q6:AE6"/>
    <mergeCell ref="B22:J22"/>
    <mergeCell ref="B26:G26"/>
    <mergeCell ref="Q19:AE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opLeftCell="K4" zoomScale="70" zoomScaleNormal="70" workbookViewId="0">
      <selection activeCell="Z28" sqref="Z28:Z39"/>
    </sheetView>
  </sheetViews>
  <sheetFormatPr defaultColWidth="8.77734375" defaultRowHeight="14.4" x14ac:dyDescent="0.3"/>
  <cols>
    <col min="1" max="1" width="8.77734375" style="1"/>
    <col min="2" max="2" width="8.109375" style="1" bestFit="1" customWidth="1"/>
    <col min="3" max="3" width="12.33203125" style="1" bestFit="1" customWidth="1"/>
    <col min="4" max="4" width="6.44140625" style="1" bestFit="1" customWidth="1"/>
    <col min="5" max="5" width="12.88671875" style="1" bestFit="1" customWidth="1"/>
    <col min="6" max="6" width="14.88671875" style="1" bestFit="1" customWidth="1"/>
    <col min="7" max="7" width="12.109375" style="1" bestFit="1" customWidth="1"/>
    <col min="8" max="8" width="18.44140625" style="1" customWidth="1"/>
    <col min="9" max="9" width="15.88671875" style="1" bestFit="1" customWidth="1"/>
    <col min="10" max="10" width="14.21875" style="1" bestFit="1" customWidth="1"/>
    <col min="11" max="11" width="11.5546875" style="1" bestFit="1" customWidth="1"/>
    <col min="12" max="12" width="6.5546875" style="1" bestFit="1" customWidth="1"/>
    <col min="13" max="13" width="5.77734375" style="1" customWidth="1"/>
    <col min="14" max="14" width="22.6640625" style="1" bestFit="1" customWidth="1"/>
    <col min="15" max="15" width="9" style="1" bestFit="1" customWidth="1"/>
    <col min="16" max="17" width="7.44140625" style="1" customWidth="1"/>
    <col min="18" max="18" width="12.88671875" style="1" bestFit="1" customWidth="1"/>
    <col min="19" max="19" width="14.88671875" style="1" bestFit="1" customWidth="1"/>
    <col min="20" max="20" width="12.109375" style="1" bestFit="1" customWidth="1"/>
    <col min="21" max="21" width="12.33203125" style="1" bestFit="1" customWidth="1"/>
    <col min="22" max="22" width="19.88671875" style="1" bestFit="1" customWidth="1"/>
    <col min="23" max="23" width="7.5546875" style="1" bestFit="1" customWidth="1"/>
    <col min="24" max="24" width="10.6640625" style="1" bestFit="1" customWidth="1"/>
    <col min="25" max="25" width="20.88671875" style="1" bestFit="1" customWidth="1"/>
    <col min="26" max="26" width="17.88671875" style="1" bestFit="1" customWidth="1"/>
    <col min="27" max="27" width="7.109375" style="1" bestFit="1" customWidth="1"/>
    <col min="28" max="28" width="19" style="1" bestFit="1" customWidth="1"/>
    <col min="29" max="30" width="12.5546875" style="1" bestFit="1" customWidth="1"/>
    <col min="31" max="31" width="14.33203125" style="1" bestFit="1" customWidth="1"/>
    <col min="32" max="16384" width="8.77734375" style="1"/>
  </cols>
  <sheetData>
    <row r="1" spans="1:31" ht="15" thickBot="1" x14ac:dyDescent="0.3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31" ht="16.2" thickBot="1" x14ac:dyDescent="0.35">
      <c r="B2" s="8" t="s">
        <v>1</v>
      </c>
      <c r="C2" s="2">
        <v>44950</v>
      </c>
      <c r="E2" s="8" t="s">
        <v>44</v>
      </c>
      <c r="F2" s="3">
        <v>14</v>
      </c>
      <c r="H2" s="8" t="s">
        <v>64</v>
      </c>
      <c r="I2" s="4">
        <v>27.19</v>
      </c>
      <c r="K2" s="8" t="s">
        <v>16</v>
      </c>
      <c r="L2" s="2" t="s">
        <v>46</v>
      </c>
      <c r="N2" s="8" t="s">
        <v>17</v>
      </c>
      <c r="O2" s="3">
        <v>1.485E-2</v>
      </c>
      <c r="P2"/>
      <c r="Q2"/>
      <c r="R2"/>
    </row>
    <row r="3" spans="1:31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  <c r="P3"/>
      <c r="Q3"/>
      <c r="R3"/>
    </row>
    <row r="4" spans="1:31" ht="16.2" thickBot="1" x14ac:dyDescent="0.35">
      <c r="B4" s="8" t="s">
        <v>32</v>
      </c>
      <c r="C4" s="29">
        <f>G24</f>
        <v>6.8349437001492444E-2</v>
      </c>
      <c r="E4" s="8" t="s">
        <v>33</v>
      </c>
      <c r="F4" s="3">
        <f>G28</f>
        <v>0.27432972547659573</v>
      </c>
      <c r="H4" s="8"/>
      <c r="I4" s="4"/>
      <c r="K4" s="8" t="s">
        <v>56</v>
      </c>
      <c r="L4" s="69"/>
      <c r="N4" s="8" t="s">
        <v>23</v>
      </c>
      <c r="O4" s="3">
        <v>13.25</v>
      </c>
      <c r="P4"/>
      <c r="Q4"/>
      <c r="R4"/>
    </row>
    <row r="5" spans="1:31" ht="15" thickBot="1" x14ac:dyDescent="0.35"/>
    <row r="6" spans="1:31" ht="15" thickBot="1" x14ac:dyDescent="0.35">
      <c r="B6" s="110" t="s">
        <v>22</v>
      </c>
      <c r="C6" s="111"/>
      <c r="D6" s="111"/>
      <c r="E6" s="111"/>
      <c r="F6" s="111"/>
      <c r="G6" s="111"/>
      <c r="H6" s="111"/>
      <c r="I6" s="111"/>
      <c r="J6" s="111"/>
      <c r="K6" s="112"/>
      <c r="M6"/>
      <c r="N6"/>
      <c r="O6"/>
      <c r="P6"/>
      <c r="Q6" s="110" t="s">
        <v>62</v>
      </c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2"/>
    </row>
    <row r="7" spans="1:31" s="14" customFormat="1" ht="29.4" thickBot="1" x14ac:dyDescent="0.35">
      <c r="B7" s="11" t="s">
        <v>18</v>
      </c>
      <c r="C7" s="12" t="s">
        <v>19</v>
      </c>
      <c r="D7" s="12" t="s">
        <v>30</v>
      </c>
      <c r="E7" s="12" t="s">
        <v>20</v>
      </c>
      <c r="F7" s="12" t="s">
        <v>21</v>
      </c>
      <c r="G7" s="12" t="s">
        <v>24</v>
      </c>
      <c r="H7" s="12" t="s">
        <v>34</v>
      </c>
      <c r="I7" s="12" t="s">
        <v>35</v>
      </c>
      <c r="J7" s="12" t="s">
        <v>47</v>
      </c>
      <c r="K7" s="13" t="s">
        <v>48</v>
      </c>
      <c r="M7"/>
      <c r="N7"/>
      <c r="O7"/>
      <c r="P7"/>
      <c r="Q7" s="62" t="s">
        <v>18</v>
      </c>
      <c r="R7" s="63" t="s">
        <v>20</v>
      </c>
      <c r="S7" s="63" t="s">
        <v>21</v>
      </c>
      <c r="T7" s="63" t="s">
        <v>24</v>
      </c>
      <c r="U7" s="63" t="s">
        <v>25</v>
      </c>
      <c r="V7" s="63" t="s">
        <v>26</v>
      </c>
      <c r="W7" s="63" t="s">
        <v>27</v>
      </c>
      <c r="X7" s="63" t="s">
        <v>28</v>
      </c>
      <c r="Y7" s="63" t="s">
        <v>29</v>
      </c>
      <c r="Z7" s="63" t="s">
        <v>31</v>
      </c>
      <c r="AA7" s="68" t="s">
        <v>49</v>
      </c>
      <c r="AB7" s="68" t="s">
        <v>51</v>
      </c>
      <c r="AC7" s="68" t="s">
        <v>52</v>
      </c>
      <c r="AD7" s="68" t="s">
        <v>54</v>
      </c>
      <c r="AE7" s="68"/>
    </row>
    <row r="8" spans="1:31" x14ac:dyDescent="0.3">
      <c r="B8" s="35"/>
      <c r="C8" s="35"/>
      <c r="D8" s="53"/>
      <c r="E8" s="53"/>
      <c r="F8" s="53"/>
      <c r="G8" s="1">
        <f>E8-F8</f>
        <v>0</v>
      </c>
      <c r="H8" s="36" t="e">
        <f t="shared" ref="H8:I12" si="0">F8/$G$13</f>
        <v>#DIV/0!</v>
      </c>
      <c r="I8" s="36" t="e">
        <f t="shared" si="0"/>
        <v>#DIV/0!</v>
      </c>
      <c r="J8" s="35">
        <f>$J$13+(C8-$C$13)</f>
        <v>0</v>
      </c>
      <c r="K8" s="35" t="e">
        <f t="shared" ref="K8:K18" si="1">J8/$J$13</f>
        <v>#DIV/0!</v>
      </c>
      <c r="M8"/>
      <c r="N8"/>
      <c r="O8"/>
      <c r="P8"/>
      <c r="Q8" s="18">
        <v>57</v>
      </c>
      <c r="R8" s="19">
        <v>0.271222002447154</v>
      </c>
      <c r="S8" s="19">
        <v>1.19242435970149E-3</v>
      </c>
      <c r="T8" s="19">
        <f t="shared" ref="T8:T12" si="2">R8-S8</f>
        <v>0.27002957808745248</v>
      </c>
      <c r="U8" s="19">
        <f>T8/T8</f>
        <v>1</v>
      </c>
      <c r="V8" s="19">
        <f>T8/U8</f>
        <v>0.27002957808745248</v>
      </c>
      <c r="W8" s="19">
        <f>V8/V8</f>
        <v>1</v>
      </c>
      <c r="X8" s="19"/>
      <c r="Y8" s="19"/>
      <c r="Z8" s="20"/>
      <c r="AA8" s="20"/>
      <c r="AB8" s="20"/>
      <c r="AC8" s="20"/>
      <c r="AD8" s="20"/>
      <c r="AE8" s="20"/>
    </row>
    <row r="9" spans="1:31" x14ac:dyDescent="0.3">
      <c r="B9" s="35"/>
      <c r="C9" s="35"/>
      <c r="D9" s="53"/>
      <c r="E9" s="53"/>
      <c r="F9" s="53"/>
      <c r="G9" s="1">
        <f t="shared" ref="G9:G18" si="3">E9-F9</f>
        <v>0</v>
      </c>
      <c r="H9" s="36" t="e">
        <f t="shared" si="0"/>
        <v>#DIV/0!</v>
      </c>
      <c r="I9" s="36" t="e">
        <f t="shared" si="0"/>
        <v>#DIV/0!</v>
      </c>
      <c r="J9" s="35">
        <f>$J$13+(C9-$C$13)</f>
        <v>0</v>
      </c>
      <c r="K9" s="35" t="e">
        <f t="shared" si="1"/>
        <v>#DIV/0!</v>
      </c>
      <c r="M9"/>
      <c r="N9"/>
      <c r="O9"/>
      <c r="P9"/>
      <c r="Q9" s="15">
        <v>59</v>
      </c>
      <c r="R9" s="16">
        <v>0.34225217583877998</v>
      </c>
      <c r="S9" s="16">
        <v>1.0503423119402899E-3</v>
      </c>
      <c r="T9" s="16">
        <f t="shared" si="2"/>
        <v>0.34120183352683969</v>
      </c>
      <c r="U9" s="16">
        <f>U12+(3*(U8-U12)/4)</f>
        <v>0.97120344691674543</v>
      </c>
      <c r="V9" s="16">
        <f t="shared" ref="V9:V12" si="4">T9/U9</f>
        <v>0.35131859818871564</v>
      </c>
      <c r="W9" s="16">
        <f>V9/$V$8</f>
        <v>1.3010374666249958</v>
      </c>
      <c r="X9" s="16">
        <v>-2.36541474654378</v>
      </c>
      <c r="Y9" s="16">
        <f>X9/$O$4</f>
        <v>-0.1785218676636815</v>
      </c>
      <c r="Z9" s="17">
        <f>Y9/0.85</f>
        <v>-0.21002572666315472</v>
      </c>
      <c r="AA9" s="17">
        <v>6.8299448780487895E-2</v>
      </c>
      <c r="AB9" s="17">
        <f>AA9/U9</f>
        <v>7.0324553518952587E-2</v>
      </c>
      <c r="AC9" s="17">
        <f>AB9/$O$2</f>
        <v>4.7356601696264367</v>
      </c>
      <c r="AD9" s="17">
        <f>AB9/$F$4</f>
        <v>0.25635046802448058</v>
      </c>
      <c r="AE9" s="17"/>
    </row>
    <row r="10" spans="1:31" x14ac:dyDescent="0.3">
      <c r="B10" s="35"/>
      <c r="C10" s="35"/>
      <c r="D10" s="53"/>
      <c r="E10" s="53"/>
      <c r="F10" s="53"/>
      <c r="G10" s="1">
        <f t="shared" si="3"/>
        <v>0</v>
      </c>
      <c r="H10" s="36" t="e">
        <f t="shared" si="0"/>
        <v>#DIV/0!</v>
      </c>
      <c r="I10" s="36" t="e">
        <f t="shared" si="0"/>
        <v>#DIV/0!</v>
      </c>
      <c r="J10" s="35">
        <f>$J$13+(C10-$C$13)</f>
        <v>0</v>
      </c>
      <c r="K10" s="35" t="e">
        <f t="shared" si="1"/>
        <v>#DIV/0!</v>
      </c>
      <c r="M10"/>
      <c r="N10"/>
      <c r="O10"/>
      <c r="P10"/>
      <c r="Q10" s="15">
        <v>61</v>
      </c>
      <c r="R10" s="16">
        <v>0.37530230416851801</v>
      </c>
      <c r="S10" s="16">
        <v>6.1588402189054702E-4</v>
      </c>
      <c r="T10" s="16">
        <f t="shared" si="2"/>
        <v>0.37468642014662745</v>
      </c>
      <c r="U10" s="16">
        <f>U12+(2*(U8-U12)/4)</f>
        <v>0.94240689383349086</v>
      </c>
      <c r="V10" s="16">
        <f t="shared" si="4"/>
        <v>0.39758454930490877</v>
      </c>
      <c r="W10" s="16">
        <f>V10/$V$8</f>
        <v>1.4723740714661488</v>
      </c>
      <c r="X10" s="16">
        <v>-9.4879166666666404</v>
      </c>
      <c r="Y10" s="16">
        <f>X10/$O$4</f>
        <v>-0.71606918238993511</v>
      </c>
      <c r="Z10" s="17">
        <f>Y10/0.85</f>
        <v>-0.8424343322234531</v>
      </c>
      <c r="AA10" s="17">
        <v>0.52518499305555599</v>
      </c>
      <c r="AB10" s="17">
        <f>AA10/U10</f>
        <v>0.5572805085489414</v>
      </c>
      <c r="AC10" s="17">
        <f t="shared" ref="AC10:AC11" si="5">AB10/$O$2</f>
        <v>37.527306972992683</v>
      </c>
      <c r="AD10" s="17">
        <f>AB10/$F$4</f>
        <v>2.0314258966314078</v>
      </c>
      <c r="AE10" s="17"/>
    </row>
    <row r="11" spans="1:31" x14ac:dyDescent="0.3">
      <c r="B11" s="35"/>
      <c r="C11" s="35"/>
      <c r="D11" s="53"/>
      <c r="E11" s="53"/>
      <c r="F11" s="53"/>
      <c r="G11" s="1">
        <f t="shared" si="3"/>
        <v>0</v>
      </c>
      <c r="H11" s="36" t="e">
        <f t="shared" si="0"/>
        <v>#DIV/0!</v>
      </c>
      <c r="I11" s="36" t="e">
        <f t="shared" si="0"/>
        <v>#DIV/0!</v>
      </c>
      <c r="J11" s="35">
        <f>$J$13+(C11-$C$13)</f>
        <v>0</v>
      </c>
      <c r="K11" s="35" t="e">
        <f t="shared" si="1"/>
        <v>#DIV/0!</v>
      </c>
      <c r="M11"/>
      <c r="N11"/>
      <c r="O11"/>
      <c r="P11"/>
      <c r="Q11" s="15">
        <v>63</v>
      </c>
      <c r="R11" s="16">
        <v>0.38419946038095198</v>
      </c>
      <c r="S11" s="16">
        <v>4.18235949751244E-4</v>
      </c>
      <c r="T11" s="16">
        <f t="shared" si="2"/>
        <v>0.38378122443120072</v>
      </c>
      <c r="U11" s="16">
        <f>U12+(1*(U8-U12)/4)</f>
        <v>0.91361034075023628</v>
      </c>
      <c r="V11" s="16">
        <f t="shared" si="4"/>
        <v>0.42007101639857558</v>
      </c>
      <c r="W11" s="16">
        <f>V11/$V$8</f>
        <v>1.555648160374973</v>
      </c>
      <c r="X11" s="16">
        <v>-19.873749999999902</v>
      </c>
      <c r="Y11" s="16">
        <f>X11/$O$4</f>
        <v>-1.4999056603773511</v>
      </c>
      <c r="Z11" s="17">
        <f>Y11/0.85</f>
        <v>-1.7645948945615895</v>
      </c>
      <c r="AA11" s="17">
        <v>0.93872253571428499</v>
      </c>
      <c r="AB11" s="17">
        <f>AA11/U11</f>
        <v>1.0274867674367905</v>
      </c>
      <c r="AC11" s="17">
        <f t="shared" si="5"/>
        <v>69.191028110221581</v>
      </c>
      <c r="AD11" s="17">
        <f>AB11/$F$4</f>
        <v>3.7454445217401342</v>
      </c>
      <c r="AE11" s="17"/>
    </row>
    <row r="12" spans="1:31" ht="15" thickBot="1" x14ac:dyDescent="0.35">
      <c r="B12" s="35"/>
      <c r="C12" s="35"/>
      <c r="D12" s="53"/>
      <c r="E12" s="53"/>
      <c r="F12" s="53"/>
      <c r="G12" s="1">
        <f t="shared" si="3"/>
        <v>0</v>
      </c>
      <c r="H12" s="36" t="e">
        <f t="shared" si="0"/>
        <v>#DIV/0!</v>
      </c>
      <c r="I12" s="36" t="e">
        <f t="shared" si="0"/>
        <v>#DIV/0!</v>
      </c>
      <c r="J12" s="35">
        <f>$J$13+(C12-$C$13)</f>
        <v>0</v>
      </c>
      <c r="K12" s="35" t="e">
        <f t="shared" si="1"/>
        <v>#DIV/0!</v>
      </c>
      <c r="M12"/>
      <c r="N12"/>
      <c r="O12"/>
      <c r="P12"/>
      <c r="Q12" s="21">
        <v>64</v>
      </c>
      <c r="R12" s="22">
        <v>0.23969381211544699</v>
      </c>
      <c r="S12" s="22">
        <v>7.6791834577114395E-4</v>
      </c>
      <c r="T12" s="22">
        <f t="shared" si="2"/>
        <v>0.23892589376967585</v>
      </c>
      <c r="U12" s="22">
        <f>T12/T8</f>
        <v>0.88481378766698171</v>
      </c>
      <c r="V12" s="22">
        <f t="shared" si="4"/>
        <v>0.27002957808745248</v>
      </c>
      <c r="W12" s="22">
        <f>V12/$V$8</f>
        <v>1</v>
      </c>
      <c r="X12" s="22"/>
      <c r="Y12" s="22"/>
      <c r="Z12" s="23"/>
      <c r="AA12" s="23"/>
      <c r="AB12" s="23"/>
      <c r="AC12" s="23"/>
      <c r="AD12" s="23"/>
      <c r="AE12" s="23"/>
    </row>
    <row r="13" spans="1:31" x14ac:dyDescent="0.3">
      <c r="B13" s="35"/>
      <c r="C13" s="35"/>
      <c r="D13" s="53"/>
      <c r="E13" s="53"/>
      <c r="F13" s="53"/>
      <c r="G13" s="1">
        <f t="shared" si="3"/>
        <v>0</v>
      </c>
      <c r="H13" s="36" t="e">
        <f>F13/$G$13</f>
        <v>#DIV/0!</v>
      </c>
      <c r="I13" s="36" t="e">
        <f>G13/$G$13</f>
        <v>#DIV/0!</v>
      </c>
      <c r="J13" s="35">
        <f>C13*0.55</f>
        <v>0</v>
      </c>
      <c r="K13" s="35" t="e">
        <f t="shared" si="1"/>
        <v>#DIV/0!</v>
      </c>
      <c r="M13"/>
      <c r="N13"/>
      <c r="O13"/>
      <c r="P13"/>
      <c r="Q13" s="18">
        <v>70</v>
      </c>
      <c r="R13" s="19">
        <v>0.24955275644796701</v>
      </c>
      <c r="S13" s="19">
        <v>1.3665524935323301E-3</v>
      </c>
      <c r="T13" s="19">
        <f t="shared" ref="T13:T21" si="6">R13-S13</f>
        <v>0.24818620395443469</v>
      </c>
      <c r="U13" s="19">
        <f>T13/T8</f>
        <v>0.91910747597456333</v>
      </c>
      <c r="V13" s="19">
        <f>T13/U13</f>
        <v>0.27002957808745248</v>
      </c>
      <c r="W13" s="19">
        <f>V13/V13</f>
        <v>1</v>
      </c>
      <c r="X13" s="19"/>
      <c r="Y13" s="19"/>
      <c r="Z13" s="20"/>
      <c r="AA13" s="20"/>
      <c r="AB13" s="20"/>
      <c r="AC13" s="20"/>
      <c r="AD13" s="20"/>
      <c r="AE13" s="20"/>
    </row>
    <row r="14" spans="1:31" x14ac:dyDescent="0.3">
      <c r="B14" s="35"/>
      <c r="C14" s="35"/>
      <c r="D14" s="53"/>
      <c r="E14" s="53"/>
      <c r="F14" s="53"/>
      <c r="G14" s="1">
        <f t="shared" si="3"/>
        <v>0</v>
      </c>
      <c r="H14" s="36" t="e">
        <f t="shared" ref="H14:I18" si="7">F14/$G$13</f>
        <v>#DIV/0!</v>
      </c>
      <c r="I14" s="36" t="e">
        <f t="shared" si="7"/>
        <v>#DIV/0!</v>
      </c>
      <c r="J14" s="35">
        <f>$J$13+(C14-$C$13)</f>
        <v>0</v>
      </c>
      <c r="K14" s="35" t="e">
        <f t="shared" si="1"/>
        <v>#DIV/0!</v>
      </c>
      <c r="M14"/>
      <c r="N14"/>
      <c r="O14"/>
      <c r="P14"/>
      <c r="Q14" s="15">
        <v>72</v>
      </c>
      <c r="R14" s="16">
        <v>0.34425503739004498</v>
      </c>
      <c r="S14" s="16">
        <v>1.12169976716417E-3</v>
      </c>
      <c r="T14" s="16">
        <f t="shared" si="6"/>
        <v>0.34313333762288079</v>
      </c>
      <c r="U14" s="16">
        <f>U17+(3*(U13-U17)/4)</f>
        <v>0.89116115288545317</v>
      </c>
      <c r="V14" s="16">
        <f t="shared" ref="V14:V21" si="8">T14/U14</f>
        <v>0.38504072637352266</v>
      </c>
      <c r="W14" s="16">
        <f t="shared" ref="W14:W21" si="9">V14/$V$8</f>
        <v>1.4259205569281095</v>
      </c>
      <c r="X14" s="16">
        <v>-4.7523642533936599</v>
      </c>
      <c r="Y14" s="16">
        <f>X14/$O$4</f>
        <v>-0.35866900025612525</v>
      </c>
      <c r="Z14" s="17">
        <f>Y14/0.85</f>
        <v>-0.42196352971308854</v>
      </c>
      <c r="AA14" s="17">
        <v>0.26311251018099602</v>
      </c>
      <c r="AB14" s="17">
        <f>AA14/U14</f>
        <v>0.29524683535528351</v>
      </c>
      <c r="AC14" s="17">
        <f>AB14/$O$2</f>
        <v>19.881941774766567</v>
      </c>
      <c r="AD14" s="17">
        <f>AB14/$F$4</f>
        <v>1.0762480618618646</v>
      </c>
      <c r="AE14" s="17"/>
    </row>
    <row r="15" spans="1:31" x14ac:dyDescent="0.3">
      <c r="B15" s="35"/>
      <c r="C15" s="35"/>
      <c r="D15" s="53"/>
      <c r="E15" s="53"/>
      <c r="F15" s="53"/>
      <c r="G15" s="1">
        <f t="shared" si="3"/>
        <v>0</v>
      </c>
      <c r="H15" s="36" t="e">
        <f t="shared" si="7"/>
        <v>#DIV/0!</v>
      </c>
      <c r="I15" s="36" t="e">
        <f t="shared" si="7"/>
        <v>#DIV/0!</v>
      </c>
      <c r="J15" s="35">
        <f>$J$13+(C15-$C$13)</f>
        <v>0</v>
      </c>
      <c r="K15" s="35" t="e">
        <f t="shared" si="1"/>
        <v>#DIV/0!</v>
      </c>
      <c r="M15"/>
      <c r="N15"/>
      <c r="O15"/>
      <c r="P15"/>
      <c r="Q15" s="15">
        <v>74</v>
      </c>
      <c r="R15" s="16">
        <v>0.36657627390000003</v>
      </c>
      <c r="S15" s="16">
        <v>7.7328309651741205E-4</v>
      </c>
      <c r="T15" s="16">
        <f t="shared" si="6"/>
        <v>0.36580299080348261</v>
      </c>
      <c r="U15" s="16">
        <f>U17+(2*(U13-U17)/4)</f>
        <v>0.8632148297963429</v>
      </c>
      <c r="V15" s="16">
        <f t="shared" si="8"/>
        <v>0.4237681955600624</v>
      </c>
      <c r="W15" s="16">
        <f t="shared" si="9"/>
        <v>1.5693399166176518</v>
      </c>
      <c r="X15" s="16">
        <v>-14.209353448275801</v>
      </c>
      <c r="Y15" s="16">
        <f>X15/$O$4</f>
        <v>-1.0724040338321359</v>
      </c>
      <c r="Z15" s="17">
        <f>Y15/0.85</f>
        <v>-1.2616518045083953</v>
      </c>
      <c r="AA15" s="17">
        <v>0.87534988793103397</v>
      </c>
      <c r="AB15" s="17">
        <f>AA15/U15</f>
        <v>1.0140579815311492</v>
      </c>
      <c r="AC15" s="17">
        <f t="shared" ref="AC15:AC16" si="10">AB15/$O$2</f>
        <v>68.286732763040348</v>
      </c>
      <c r="AD15" s="17">
        <f>AB15/$F$4</f>
        <v>3.6964932610544348</v>
      </c>
      <c r="AE15" s="17"/>
    </row>
    <row r="16" spans="1:31" x14ac:dyDescent="0.3">
      <c r="A16" s="28"/>
      <c r="B16" s="35"/>
      <c r="C16" s="35"/>
      <c r="D16" s="53"/>
      <c r="E16" s="53"/>
      <c r="F16" s="53"/>
      <c r="G16" s="1">
        <f t="shared" si="3"/>
        <v>0</v>
      </c>
      <c r="H16" s="36" t="e">
        <f t="shared" si="7"/>
        <v>#DIV/0!</v>
      </c>
      <c r="I16" s="36" t="e">
        <f t="shared" si="7"/>
        <v>#DIV/0!</v>
      </c>
      <c r="J16" s="35">
        <f>$J$13+(C16-$C$13)</f>
        <v>0</v>
      </c>
      <c r="K16" s="35" t="e">
        <f t="shared" si="1"/>
        <v>#DIV/0!</v>
      </c>
      <c r="L16" s="28"/>
      <c r="M16"/>
      <c r="N16"/>
      <c r="O16"/>
      <c r="P16"/>
      <c r="Q16" s="15">
        <v>76</v>
      </c>
      <c r="R16" s="16">
        <v>0.37973854816666602</v>
      </c>
      <c r="S16" s="16">
        <v>7.0635033333333295E-4</v>
      </c>
      <c r="T16" s="16">
        <f t="shared" si="6"/>
        <v>0.3790321978333327</v>
      </c>
      <c r="U16" s="16">
        <f>U17+(1*(U13-U17)/4)</f>
        <v>0.83526850670723274</v>
      </c>
      <c r="V16" s="16">
        <f t="shared" si="8"/>
        <v>0.45378485455837503</v>
      </c>
      <c r="W16" s="16">
        <f t="shared" si="9"/>
        <v>1.6805005502449479</v>
      </c>
      <c r="X16" s="16">
        <v>-33.121249999999897</v>
      </c>
      <c r="Y16" s="16">
        <f>X16/$O$4</f>
        <v>-2.4997169811320679</v>
      </c>
      <c r="Z16" s="17">
        <f>Y16/0.85</f>
        <v>-2.9408435072141974</v>
      </c>
      <c r="AA16" s="17">
        <v>2.2476393854166501</v>
      </c>
      <c r="AB16" s="17">
        <f>AA16/U16</f>
        <v>2.6909183901560207</v>
      </c>
      <c r="AC16" s="17">
        <f t="shared" si="10"/>
        <v>181.20662559973204</v>
      </c>
      <c r="AD16" s="17">
        <f>AB16/$F$4</f>
        <v>9.8090660262246896</v>
      </c>
      <c r="AE16" s="17"/>
    </row>
    <row r="17" spans="2:31" x14ac:dyDescent="0.3">
      <c r="B17" s="35"/>
      <c r="C17" s="35"/>
      <c r="D17" s="53"/>
      <c r="E17" s="53"/>
      <c r="F17" s="53"/>
      <c r="G17" s="1">
        <f t="shared" si="3"/>
        <v>0</v>
      </c>
      <c r="H17" s="36" t="e">
        <f t="shared" si="7"/>
        <v>#DIV/0!</v>
      </c>
      <c r="I17" s="36" t="e">
        <f t="shared" si="7"/>
        <v>#DIV/0!</v>
      </c>
      <c r="J17" s="35">
        <f>$J$13+(C17-$C$13)</f>
        <v>0</v>
      </c>
      <c r="K17" s="35" t="e">
        <f t="shared" si="1"/>
        <v>#DIV/0!</v>
      </c>
      <c r="Q17" s="21">
        <v>77</v>
      </c>
      <c r="R17" s="22">
        <v>0.21893059858373901</v>
      </c>
      <c r="S17" s="22">
        <v>9.2972996069651704E-4</v>
      </c>
      <c r="T17" s="22">
        <f t="shared" si="6"/>
        <v>0.21800086862304249</v>
      </c>
      <c r="U17" s="22">
        <f>T17/T8</f>
        <v>0.80732218361812258</v>
      </c>
      <c r="V17" s="22">
        <f t="shared" si="8"/>
        <v>0.27002957808745248</v>
      </c>
      <c r="W17" s="22">
        <f t="shared" si="9"/>
        <v>1</v>
      </c>
      <c r="X17" s="22"/>
      <c r="Y17" s="22"/>
      <c r="Z17" s="23"/>
      <c r="AA17" s="23"/>
      <c r="AB17" s="23"/>
      <c r="AC17" s="23"/>
      <c r="AD17" s="23"/>
      <c r="AE17" s="23"/>
    </row>
    <row r="18" spans="2:31" x14ac:dyDescent="0.3">
      <c r="B18" s="35"/>
      <c r="C18" s="35"/>
      <c r="D18" s="53"/>
      <c r="E18" s="53"/>
      <c r="F18" s="53"/>
      <c r="G18" s="1">
        <f t="shared" si="3"/>
        <v>0</v>
      </c>
      <c r="H18" s="36" t="e">
        <f t="shared" si="7"/>
        <v>#DIV/0!</v>
      </c>
      <c r="I18" s="36" t="e">
        <f t="shared" si="7"/>
        <v>#DIV/0!</v>
      </c>
      <c r="J18" s="35">
        <f>$J$13+(C18-$C$13)</f>
        <v>0</v>
      </c>
      <c r="K18" s="35" t="e">
        <f t="shared" si="1"/>
        <v>#DIV/0!</v>
      </c>
      <c r="Q18" s="15">
        <v>79</v>
      </c>
      <c r="R18" s="16">
        <v>0.30505432126159598</v>
      </c>
      <c r="S18" s="16">
        <v>7.2039871840795999E-4</v>
      </c>
      <c r="T18" s="16">
        <f t="shared" si="6"/>
        <v>0.30433392254318803</v>
      </c>
      <c r="U18" s="16">
        <f>U21+(3*(U17-U21)/4)</f>
        <v>0.7908924181067859</v>
      </c>
      <c r="V18" s="16">
        <f t="shared" si="8"/>
        <v>0.3847981287666068</v>
      </c>
      <c r="W18" s="16">
        <f t="shared" si="9"/>
        <v>1.4250221456924437</v>
      </c>
      <c r="X18" s="16">
        <v>-3.9424952471482899</v>
      </c>
      <c r="Y18" s="16">
        <f>X18/$O$4</f>
        <v>-0.29754681110553133</v>
      </c>
      <c r="Z18" s="17">
        <f>Y18/0.85</f>
        <v>-0.35005507188886037</v>
      </c>
      <c r="AA18" s="17">
        <v>0.23044476711026701</v>
      </c>
      <c r="AB18" s="17">
        <f>AA18/U18</f>
        <v>0.29137308922735489</v>
      </c>
      <c r="AC18" s="17">
        <f>AB18/$O$2</f>
        <v>19.621083449653526</v>
      </c>
      <c r="AD18" s="17">
        <f>AB18/$F$4</f>
        <v>1.062127294886289</v>
      </c>
      <c r="AE18" s="17"/>
    </row>
    <row r="19" spans="2:31" x14ac:dyDescent="0.3">
      <c r="B19" s="35"/>
      <c r="C19" s="35"/>
      <c r="D19" s="53"/>
      <c r="E19" s="53"/>
      <c r="F19" s="53"/>
      <c r="G19" s="54"/>
      <c r="H19" s="36"/>
      <c r="I19" s="36"/>
      <c r="J19" s="35"/>
      <c r="K19" s="35"/>
      <c r="Q19" s="15">
        <v>81</v>
      </c>
      <c r="R19" s="16">
        <v>0.31129166191315699</v>
      </c>
      <c r="S19" s="16">
        <v>8.5458942537313396E-4</v>
      </c>
      <c r="T19" s="16">
        <f t="shared" si="6"/>
        <v>0.31043707248778385</v>
      </c>
      <c r="U19" s="16">
        <f>U21+(2*(U17-U21)/4)</f>
        <v>0.77446265259544922</v>
      </c>
      <c r="V19" s="16">
        <f t="shared" si="8"/>
        <v>0.40084188882113175</v>
      </c>
      <c r="W19" s="16">
        <f t="shared" si="9"/>
        <v>1.4844369704244549</v>
      </c>
      <c r="X19" s="16">
        <v>-7.10467105263153</v>
      </c>
      <c r="Y19" s="16">
        <f>X19/$O$4</f>
        <v>-0.5362015888778513</v>
      </c>
      <c r="Z19" s="17">
        <f>Y19/0.85</f>
        <v>-0.63082539867982512</v>
      </c>
      <c r="AA19" s="17">
        <v>0.42065313486842199</v>
      </c>
      <c r="AB19" s="17">
        <f>AA19/U19</f>
        <v>0.5431548357544308</v>
      </c>
      <c r="AC19" s="17">
        <f>AB19/$O$2</f>
        <v>36.576083215786582</v>
      </c>
      <c r="AD19" s="17">
        <f>AB19/$F$4</f>
        <v>1.9799343101109534</v>
      </c>
      <c r="AE19" s="17"/>
    </row>
    <row r="20" spans="2:31" x14ac:dyDescent="0.3">
      <c r="B20" s="35"/>
      <c r="C20" s="35"/>
      <c r="D20" s="53"/>
      <c r="E20" s="53"/>
      <c r="F20" s="53"/>
      <c r="G20" s="54"/>
      <c r="H20" s="36"/>
      <c r="I20" s="36"/>
      <c r="J20" s="35"/>
      <c r="K20" s="35"/>
      <c r="Q20" s="15">
        <v>83</v>
      </c>
      <c r="R20" s="16">
        <v>0.33620707302799901</v>
      </c>
      <c r="S20" s="16">
        <v>7.6744345572139197E-4</v>
      </c>
      <c r="T20" s="16">
        <f t="shared" si="6"/>
        <v>0.33543962957227763</v>
      </c>
      <c r="U20" s="16">
        <f>U21+(1*(U17-U21)/4)</f>
        <v>0.75803288708411265</v>
      </c>
      <c r="V20" s="16">
        <f t="shared" si="8"/>
        <v>0.44251329366803138</v>
      </c>
      <c r="W20" s="16">
        <f t="shared" si="9"/>
        <v>1.638758601195599</v>
      </c>
      <c r="X20" s="16">
        <v>-23.6930499999999</v>
      </c>
      <c r="Y20" s="16">
        <f>X20/$O$4</f>
        <v>-1.7881547169811245</v>
      </c>
      <c r="Z20" s="17">
        <f>Y20/0.85</f>
        <v>-2.1037114317424996</v>
      </c>
      <c r="AA20" s="17">
        <v>1.7103362</v>
      </c>
      <c r="AB20" s="17">
        <f>AA20/U20</f>
        <v>2.2562823185403804</v>
      </c>
      <c r="AC20" s="17">
        <f t="shared" ref="AC20" si="11">AB20/$O$2</f>
        <v>151.93820326871247</v>
      </c>
      <c r="AD20" s="17">
        <f>AB20/$F$4</f>
        <v>8.2247095702826911</v>
      </c>
      <c r="AE20" s="17"/>
    </row>
    <row r="21" spans="2:31" ht="15" thickBot="1" x14ac:dyDescent="0.35">
      <c r="H21" s="27"/>
      <c r="I21" s="27"/>
      <c r="Q21" s="24">
        <v>84</v>
      </c>
      <c r="R21" s="25">
        <v>0.201141886969918</v>
      </c>
      <c r="S21" s="25">
        <v>8.8710894328358205E-4</v>
      </c>
      <c r="T21" s="25">
        <f t="shared" si="6"/>
        <v>0.20025477802663441</v>
      </c>
      <c r="U21" s="25">
        <f>T21/T8</f>
        <v>0.74160312157277597</v>
      </c>
      <c r="V21" s="25">
        <f t="shared" si="8"/>
        <v>0.27002957808745248</v>
      </c>
      <c r="W21" s="25">
        <f t="shared" si="9"/>
        <v>1</v>
      </c>
      <c r="X21" s="25"/>
      <c r="Y21" s="25"/>
      <c r="Z21" s="26"/>
      <c r="AA21" s="26"/>
      <c r="AB21" s="26"/>
      <c r="AC21" s="26"/>
      <c r="AD21" s="26"/>
      <c r="AE21" s="26"/>
    </row>
    <row r="22" spans="2:31" ht="15" thickBot="1" x14ac:dyDescent="0.35">
      <c r="B22" s="110" t="s">
        <v>42</v>
      </c>
      <c r="C22" s="111"/>
      <c r="D22" s="111"/>
      <c r="E22" s="111"/>
      <c r="F22" s="111"/>
      <c r="G22" s="111"/>
      <c r="H22" s="111"/>
      <c r="I22" s="111"/>
      <c r="J22" s="112"/>
    </row>
    <row r="23" spans="2:31" ht="15" thickBot="1" x14ac:dyDescent="0.35">
      <c r="B23" s="11" t="s">
        <v>18</v>
      </c>
      <c r="C23" s="12" t="s">
        <v>19</v>
      </c>
      <c r="D23" s="12" t="s">
        <v>30</v>
      </c>
      <c r="E23" s="12" t="s">
        <v>20</v>
      </c>
      <c r="F23" s="12" t="s">
        <v>21</v>
      </c>
      <c r="G23" s="13" t="s">
        <v>24</v>
      </c>
      <c r="H23" s="12" t="s">
        <v>37</v>
      </c>
      <c r="I23" s="13" t="s">
        <v>38</v>
      </c>
      <c r="J23" s="57" t="s">
        <v>50</v>
      </c>
    </row>
    <row r="24" spans="2:31" ht="15" thickBot="1" x14ac:dyDescent="0.35">
      <c r="B24" s="1">
        <v>23</v>
      </c>
      <c r="E24" s="1">
        <v>7.3379160099999896E-2</v>
      </c>
      <c r="F24" s="1">
        <v>5.0297230985074503E-3</v>
      </c>
      <c r="G24" s="1">
        <f>E24-F24</f>
        <v>6.8349437001492444E-2</v>
      </c>
      <c r="H24" s="1">
        <v>1.55E-2</v>
      </c>
      <c r="I24" s="1">
        <v>2.4500000000000001E-2</v>
      </c>
    </row>
    <row r="25" spans="2:31" ht="15" thickBot="1" x14ac:dyDescent="0.35">
      <c r="Q25" s="113" t="s">
        <v>61</v>
      </c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5"/>
    </row>
    <row r="26" spans="2:31" ht="29.4" thickBot="1" x14ac:dyDescent="0.35">
      <c r="B26" s="110" t="s">
        <v>36</v>
      </c>
      <c r="C26" s="111"/>
      <c r="D26" s="111"/>
      <c r="E26" s="111"/>
      <c r="F26" s="111"/>
      <c r="G26" s="112"/>
      <c r="H26"/>
      <c r="I26"/>
      <c r="Q26" s="62" t="s">
        <v>18</v>
      </c>
      <c r="R26" s="63" t="s">
        <v>20</v>
      </c>
      <c r="S26" s="63" t="s">
        <v>21</v>
      </c>
      <c r="T26" s="63" t="s">
        <v>24</v>
      </c>
      <c r="U26" s="63" t="s">
        <v>25</v>
      </c>
      <c r="V26" s="63" t="s">
        <v>26</v>
      </c>
      <c r="W26" s="63" t="s">
        <v>27</v>
      </c>
      <c r="X26" s="63" t="s">
        <v>28</v>
      </c>
      <c r="Y26" s="63" t="s">
        <v>29</v>
      </c>
      <c r="Z26" s="63" t="s">
        <v>31</v>
      </c>
      <c r="AA26" s="68" t="s">
        <v>49</v>
      </c>
      <c r="AB26" s="68" t="s">
        <v>51</v>
      </c>
      <c r="AC26" s="68" t="s">
        <v>52</v>
      </c>
      <c r="AD26" s="68" t="s">
        <v>54</v>
      </c>
      <c r="AE26" s="68"/>
    </row>
    <row r="27" spans="2:31" ht="15" thickBot="1" x14ac:dyDescent="0.35">
      <c r="B27" s="11" t="s">
        <v>18</v>
      </c>
      <c r="C27" s="12" t="s">
        <v>19</v>
      </c>
      <c r="D27" s="12" t="s">
        <v>30</v>
      </c>
      <c r="E27" s="12" t="s">
        <v>20</v>
      </c>
      <c r="F27" s="12" t="s">
        <v>21</v>
      </c>
      <c r="G27" s="13" t="s">
        <v>24</v>
      </c>
      <c r="H27"/>
      <c r="I27"/>
      <c r="Q27" s="18"/>
      <c r="R27" s="19">
        <v>0.271222002447154</v>
      </c>
      <c r="S27" s="19">
        <v>1.19242435970149E-3</v>
      </c>
      <c r="T27" s="19">
        <f t="shared" ref="T27:T40" si="12">R27-S27</f>
        <v>0.27002957808745248</v>
      </c>
      <c r="U27" s="19">
        <f>T27/T27</f>
        <v>1</v>
      </c>
      <c r="V27" s="19">
        <f>T27/U27</f>
        <v>0.27002957808745248</v>
      </c>
      <c r="W27" s="19">
        <f>V27/V27</f>
        <v>1</v>
      </c>
      <c r="X27" s="19"/>
      <c r="Y27" s="19"/>
      <c r="Z27" s="20"/>
      <c r="AA27" s="20"/>
      <c r="AB27" s="20"/>
      <c r="AC27" s="20"/>
      <c r="AD27" s="20"/>
      <c r="AE27" s="20"/>
    </row>
    <row r="28" spans="2:31" x14ac:dyDescent="0.3">
      <c r="B28" s="1">
        <v>54</v>
      </c>
      <c r="E28" s="1">
        <v>0.27567512324674498</v>
      </c>
      <c r="F28" s="1">
        <v>1.3453977701492501E-3</v>
      </c>
      <c r="G28" s="1">
        <f>E28-F28</f>
        <v>0.27432972547659573</v>
      </c>
      <c r="Q28" s="15">
        <v>58</v>
      </c>
      <c r="R28" s="16">
        <v>0.33540958216146299</v>
      </c>
      <c r="S28" s="72">
        <v>-4.7992573134328398E-5</v>
      </c>
      <c r="T28" s="16">
        <f t="shared" si="12"/>
        <v>0.33545757473459731</v>
      </c>
      <c r="U28" s="16">
        <f>U31+(3*(U27-U31)/4)</f>
        <v>0.97120344691674543</v>
      </c>
      <c r="V28" s="16">
        <f t="shared" ref="V28:V31" si="13">T28/U28</f>
        <v>0.34540401992967162</v>
      </c>
      <c r="W28" s="16">
        <f>V28/$V$8</f>
        <v>1.2791340207101616</v>
      </c>
      <c r="X28" s="16">
        <v>-2.36541474654378</v>
      </c>
      <c r="Y28" s="16">
        <f>X28/$O$4</f>
        <v>-0.1785218676636815</v>
      </c>
      <c r="Z28" s="17">
        <f>Y28/0.85</f>
        <v>-0.21002572666315472</v>
      </c>
      <c r="AA28" s="17">
        <v>4.7983210365853797E-2</v>
      </c>
      <c r="AB28" s="17">
        <f>AA28/U28</f>
        <v>4.9405930876980371E-2</v>
      </c>
      <c r="AC28" s="17">
        <f>AB28/$O$2</f>
        <v>3.3269987122545706</v>
      </c>
      <c r="AD28" s="17">
        <f>AB28/$F$4</f>
        <v>0.18009689176463456</v>
      </c>
      <c r="AE28" s="17"/>
    </row>
    <row r="29" spans="2:31" x14ac:dyDescent="0.3">
      <c r="Q29" s="15">
        <v>60</v>
      </c>
      <c r="R29" s="16">
        <v>0.36972067136666598</v>
      </c>
      <c r="S29" s="72">
        <v>-6.2519250746268599E-5</v>
      </c>
      <c r="T29" s="16">
        <f t="shared" si="12"/>
        <v>0.36978319061741227</v>
      </c>
      <c r="U29" s="16">
        <f>U31+(2*(U27-U31)/4)</f>
        <v>0.94240689383349086</v>
      </c>
      <c r="V29" s="16">
        <f t="shared" si="13"/>
        <v>0.39238166978301775</v>
      </c>
      <c r="W29" s="16">
        <f>V29/$V$8</f>
        <v>1.4531062580705141</v>
      </c>
      <c r="X29" s="16">
        <v>-9.4879166666666404</v>
      </c>
      <c r="Y29" s="16">
        <f>X29/$O$4</f>
        <v>-0.71606918238993511</v>
      </c>
      <c r="Z29" s="17">
        <f>Y29/0.85</f>
        <v>-0.8424343322234531</v>
      </c>
      <c r="AA29" s="17">
        <v>0.47450311805555401</v>
      </c>
      <c r="AB29" s="17">
        <f>AA29/U29</f>
        <v>0.50350132321866437</v>
      </c>
      <c r="AC29" s="17">
        <f t="shared" ref="AC29:AC30" si="14">AB29/$O$2</f>
        <v>33.905813011357871</v>
      </c>
      <c r="AD29" s="17">
        <f>AB29/$F$4</f>
        <v>1.8353874059543731</v>
      </c>
      <c r="AE29" s="17"/>
    </row>
    <row r="30" spans="2:31" x14ac:dyDescent="0.3">
      <c r="Q30" s="15">
        <v>62</v>
      </c>
      <c r="R30" s="16">
        <v>0.37914497387380902</v>
      </c>
      <c r="S30" s="72">
        <v>-6.4098491044776098E-5</v>
      </c>
      <c r="T30" s="16">
        <f t="shared" si="12"/>
        <v>0.37920907236485379</v>
      </c>
      <c r="U30" s="16">
        <f>U31+(1*(U27-U31)/4)</f>
        <v>0.91361034075023628</v>
      </c>
      <c r="V30" s="16">
        <f t="shared" si="13"/>
        <v>0.41506652831168245</v>
      </c>
      <c r="W30" s="16">
        <f>V30/$V$8</f>
        <v>1.537115049586375</v>
      </c>
      <c r="X30" s="16">
        <v>-19.873749999999902</v>
      </c>
      <c r="Y30" s="16">
        <f>X30/$O$4</f>
        <v>-1.4999056603773511</v>
      </c>
      <c r="Z30" s="17">
        <f>Y30/0.85</f>
        <v>-1.7645948945615895</v>
      </c>
      <c r="AA30" s="17">
        <v>0.84994929166666799</v>
      </c>
      <c r="AB30" s="17">
        <f>AA30/U30</f>
        <v>0.93031925510903124</v>
      </c>
      <c r="AC30" s="17">
        <f t="shared" si="14"/>
        <v>62.647761286803451</v>
      </c>
      <c r="AD30" s="17">
        <f>AB30/$F$4</f>
        <v>3.3912448003685292</v>
      </c>
      <c r="AE30" s="17"/>
    </row>
    <row r="31" spans="2:31" ht="15" thickBot="1" x14ac:dyDescent="0.35">
      <c r="Q31" s="21"/>
      <c r="R31" s="22">
        <v>0.23969381211544699</v>
      </c>
      <c r="S31" s="22">
        <v>7.6791834577114395E-4</v>
      </c>
      <c r="T31" s="22">
        <f t="shared" si="12"/>
        <v>0.23892589376967585</v>
      </c>
      <c r="U31" s="22">
        <f>T31/T27</f>
        <v>0.88481378766698171</v>
      </c>
      <c r="V31" s="22">
        <f t="shared" si="13"/>
        <v>0.27002957808745248</v>
      </c>
      <c r="W31" s="22">
        <f>V31/$V$8</f>
        <v>1</v>
      </c>
      <c r="X31" s="22"/>
      <c r="Y31" s="22"/>
      <c r="Z31" s="23"/>
      <c r="AA31" s="23"/>
      <c r="AB31" s="23"/>
      <c r="AC31" s="23"/>
      <c r="AD31" s="23"/>
      <c r="AE31" s="23"/>
    </row>
    <row r="32" spans="2:31" x14ac:dyDescent="0.3">
      <c r="Q32" s="18"/>
      <c r="R32" s="19">
        <v>0.24955275644796701</v>
      </c>
      <c r="S32" s="19">
        <v>1.3665524935323301E-3</v>
      </c>
      <c r="T32" s="19">
        <f t="shared" si="12"/>
        <v>0.24818620395443469</v>
      </c>
      <c r="U32" s="19">
        <f>T32/T27</f>
        <v>0.91910747597456333</v>
      </c>
      <c r="V32" s="19">
        <f>T32/U32</f>
        <v>0.27002957808745248</v>
      </c>
      <c r="W32" s="19">
        <f>V32/V32</f>
        <v>1</v>
      </c>
      <c r="X32" s="19"/>
      <c r="Y32" s="19"/>
      <c r="Z32" s="20"/>
      <c r="AA32" s="20"/>
      <c r="AB32" s="20"/>
      <c r="AC32" s="20"/>
      <c r="AD32" s="20"/>
      <c r="AE32" s="20"/>
    </row>
    <row r="33" spans="17:31" x14ac:dyDescent="0.3">
      <c r="Q33" s="15">
        <v>71</v>
      </c>
      <c r="R33" s="16">
        <v>0.33715072180316702</v>
      </c>
      <c r="S33" s="16">
        <v>-1.52656979104477E-4</v>
      </c>
      <c r="T33" s="16">
        <f t="shared" si="12"/>
        <v>0.33730337878227151</v>
      </c>
      <c r="U33" s="16">
        <f>U36+(3*(U32-U36)/4)</f>
        <v>0.89116115288545317</v>
      </c>
      <c r="V33" s="16">
        <f t="shared" ref="V33:V40" si="15">T33/U33</f>
        <v>0.37849874592281219</v>
      </c>
      <c r="W33" s="16">
        <f t="shared" ref="W33:W40" si="16">V33/$V$8</f>
        <v>1.4016936537234843</v>
      </c>
      <c r="X33" s="16">
        <v>-4.7523642533936599</v>
      </c>
      <c r="Y33" s="16">
        <f>X33/$O$4</f>
        <v>-0.35866900025612525</v>
      </c>
      <c r="Z33" s="17">
        <f>Y33/0.85</f>
        <v>-0.42196352971308854</v>
      </c>
      <c r="AA33" s="17">
        <v>0.22362690045248901</v>
      </c>
      <c r="AB33" s="17">
        <f>AA33/U33</f>
        <v>0.25093878893667759</v>
      </c>
      <c r="AC33" s="17">
        <f>AB33/$O$2</f>
        <v>16.898234945230815</v>
      </c>
      <c r="AD33" s="17">
        <f>AB33/$F$4</f>
        <v>0.91473422539507576</v>
      </c>
      <c r="AE33" s="17"/>
    </row>
    <row r="34" spans="17:31" x14ac:dyDescent="0.3">
      <c r="Q34" s="15">
        <v>73</v>
      </c>
      <c r="R34" s="16">
        <v>0.35998583943620699</v>
      </c>
      <c r="S34" s="16">
        <v>-1.48081605472636E-4</v>
      </c>
      <c r="T34" s="16">
        <f t="shared" si="12"/>
        <v>0.36013392104167963</v>
      </c>
      <c r="U34" s="16">
        <f>U36+(2*(U32-U36)/4)</f>
        <v>0.8632148297963429</v>
      </c>
      <c r="V34" s="16">
        <f t="shared" si="15"/>
        <v>0.41720080403002985</v>
      </c>
      <c r="W34" s="16">
        <f t="shared" si="16"/>
        <v>1.5450189086134636</v>
      </c>
      <c r="X34" s="16">
        <v>-14.209353448275801</v>
      </c>
      <c r="Y34" s="16">
        <f>X34/$O$4</f>
        <v>-1.0724040338321359</v>
      </c>
      <c r="Z34" s="17">
        <f>Y34/0.85</f>
        <v>-1.2616518045083953</v>
      </c>
      <c r="AA34" s="17">
        <v>0.75909109913793005</v>
      </c>
      <c r="AB34" s="17">
        <f>AA34/U34</f>
        <v>0.8793768050961559</v>
      </c>
      <c r="AC34" s="17">
        <f t="shared" ref="AC34:AC35" si="17">AB34/$O$2</f>
        <v>59.21729327246841</v>
      </c>
      <c r="AD34" s="17">
        <f>AB34/$F$4</f>
        <v>3.2055469146422464</v>
      </c>
      <c r="AE34" s="17"/>
    </row>
    <row r="35" spans="17:31" x14ac:dyDescent="0.3">
      <c r="Q35" s="15">
        <v>75</v>
      </c>
      <c r="R35" s="16">
        <v>0.372260366583333</v>
      </c>
      <c r="S35" s="16">
        <v>-1.7333584029850701E-4</v>
      </c>
      <c r="T35" s="16">
        <f t="shared" si="12"/>
        <v>0.3724337024236315</v>
      </c>
      <c r="U35" s="16">
        <f>U36+(1*(U32-U36)/4)</f>
        <v>0.83526850670723274</v>
      </c>
      <c r="V35" s="16">
        <f t="shared" si="15"/>
        <v>0.44588500516058849</v>
      </c>
      <c r="W35" s="16">
        <f t="shared" si="16"/>
        <v>1.6512450536666134</v>
      </c>
      <c r="X35" s="16">
        <v>-33.121249999999897</v>
      </c>
      <c r="Y35" s="16">
        <f>X35/$O$4</f>
        <v>-2.4997169811320679</v>
      </c>
      <c r="Z35" s="17">
        <f>Y35/0.85</f>
        <v>-2.9408435072141974</v>
      </c>
      <c r="AA35" s="17">
        <v>2.0361087083333098</v>
      </c>
      <c r="AB35" s="17">
        <f>AA35/U35</f>
        <v>2.4376696738633048</v>
      </c>
      <c r="AC35" s="17">
        <f t="shared" si="17"/>
        <v>164.15283999079494</v>
      </c>
      <c r="AD35" s="17">
        <f>AB35/$F$4</f>
        <v>8.8859115417708274</v>
      </c>
      <c r="AE35" s="17"/>
    </row>
    <row r="36" spans="17:31" x14ac:dyDescent="0.3">
      <c r="Q36" s="21"/>
      <c r="R36" s="22">
        <v>0.21893059858373901</v>
      </c>
      <c r="S36" s="22">
        <v>9.2972996069651704E-4</v>
      </c>
      <c r="T36" s="22">
        <f t="shared" si="12"/>
        <v>0.21800086862304249</v>
      </c>
      <c r="U36" s="22">
        <f>T36/T27</f>
        <v>0.80732218361812258</v>
      </c>
      <c r="V36" s="22">
        <f t="shared" si="15"/>
        <v>0.27002957808745248</v>
      </c>
      <c r="W36" s="22">
        <f t="shared" si="16"/>
        <v>1</v>
      </c>
      <c r="X36" s="22"/>
      <c r="Y36" s="22"/>
      <c r="Z36" s="23"/>
      <c r="AA36" s="23"/>
      <c r="AB36" s="23"/>
      <c r="AC36" s="23"/>
      <c r="AD36" s="23"/>
      <c r="AE36" s="23"/>
    </row>
    <row r="37" spans="17:31" x14ac:dyDescent="0.3">
      <c r="Q37" s="15">
        <v>78</v>
      </c>
      <c r="R37" s="16">
        <v>0.29915907835969502</v>
      </c>
      <c r="S37" s="16">
        <v>-2.5448176616915398E-4</v>
      </c>
      <c r="T37" s="16">
        <f t="shared" si="12"/>
        <v>0.29941356012586418</v>
      </c>
      <c r="U37" s="16">
        <f>U40+(3*(U36-U40)/4)</f>
        <v>0.7908924181067859</v>
      </c>
      <c r="V37" s="16">
        <f t="shared" si="15"/>
        <v>0.37857684973462158</v>
      </c>
      <c r="W37" s="16">
        <f t="shared" si="16"/>
        <v>1.4019828954145708</v>
      </c>
      <c r="X37" s="16">
        <v>-3.9424952471482899</v>
      </c>
      <c r="Y37" s="16">
        <f>X37/$O$4</f>
        <v>-0.29754681110553133</v>
      </c>
      <c r="Z37" s="17">
        <f>Y37/0.85</f>
        <v>-0.35005507188886037</v>
      </c>
      <c r="AA37" s="17">
        <v>0.211744318441065</v>
      </c>
      <c r="AB37" s="17">
        <f>AA37/U37</f>
        <v>0.26772834533922085</v>
      </c>
      <c r="AC37" s="17">
        <f>AB37/$O$2</f>
        <v>18.028844803987937</v>
      </c>
      <c r="AD37" s="17">
        <f>AB37/$F$4</f>
        <v>0.97593632944477227</v>
      </c>
      <c r="AE37" s="17"/>
    </row>
    <row r="38" spans="17:31" x14ac:dyDescent="0.3">
      <c r="Q38" s="15">
        <v>80</v>
      </c>
      <c r="R38" s="16">
        <v>0.305318502122368</v>
      </c>
      <c r="S38" s="72">
        <v>4.3419143781094499E-5</v>
      </c>
      <c r="T38" s="16">
        <f t="shared" si="12"/>
        <v>0.30527508297858691</v>
      </c>
      <c r="U38" s="16">
        <f>U40+(2*(U36-U40)/4)</f>
        <v>0.77446265259544922</v>
      </c>
      <c r="V38" s="16">
        <f t="shared" si="15"/>
        <v>0.39417663583327289</v>
      </c>
      <c r="W38" s="16">
        <f t="shared" si="16"/>
        <v>1.4597535522779428</v>
      </c>
      <c r="X38" s="16">
        <v>-7.10467105263153</v>
      </c>
      <c r="Y38" s="16">
        <f>X38/$O$4</f>
        <v>-0.5362015888778513</v>
      </c>
      <c r="Z38" s="17">
        <f>Y38/0.85</f>
        <v>-0.63082539867982512</v>
      </c>
      <c r="AA38" s="17">
        <v>0.38725194736842</v>
      </c>
      <c r="AB38" s="17">
        <f>AA38/U38</f>
        <v>0.50002662629453631</v>
      </c>
      <c r="AC38" s="17">
        <f>AB38/$O$2</f>
        <v>33.671826686500758</v>
      </c>
      <c r="AD38" s="17">
        <f>AB38/$F$4</f>
        <v>1.8227212724608504</v>
      </c>
      <c r="AE38" s="17"/>
    </row>
    <row r="39" spans="17:31" x14ac:dyDescent="0.3">
      <c r="Q39" s="15">
        <v>82</v>
      </c>
      <c r="R39" s="16">
        <v>0.32941704790800003</v>
      </c>
      <c r="S39" s="16">
        <v>-2.2606856467661599E-4</v>
      </c>
      <c r="T39" s="16">
        <f t="shared" si="12"/>
        <v>0.32964311647267663</v>
      </c>
      <c r="U39" s="16">
        <f>U40+(1*(U36-U40)/4)</f>
        <v>0.75803288708411265</v>
      </c>
      <c r="V39" s="16">
        <f t="shared" si="15"/>
        <v>0.43486651052924419</v>
      </c>
      <c r="W39" s="16">
        <f t="shared" si="16"/>
        <v>1.6104402843913905</v>
      </c>
      <c r="X39" s="16">
        <v>-23.6930499999999</v>
      </c>
      <c r="Y39" s="16">
        <f>X39/$O$4</f>
        <v>-1.7881547169811245</v>
      </c>
      <c r="Z39" s="17">
        <f>Y39/0.85</f>
        <v>-2.1037114317424996</v>
      </c>
      <c r="AA39" s="17">
        <v>1.5326394400000001</v>
      </c>
      <c r="AB39" s="17">
        <f>AA39/U39</f>
        <v>2.0218640458932171</v>
      </c>
      <c r="AC39" s="17">
        <f t="shared" ref="AC39" si="18">AB39/$O$2</f>
        <v>136.15246100291023</v>
      </c>
      <c r="AD39" s="17">
        <f>AB39/$F$4</f>
        <v>7.370196730888761</v>
      </c>
      <c r="AE39" s="17"/>
    </row>
    <row r="40" spans="17:31" ht="15" thickBot="1" x14ac:dyDescent="0.35">
      <c r="Q40" s="24"/>
      <c r="R40" s="25">
        <v>0.201141886969918</v>
      </c>
      <c r="S40" s="25">
        <v>8.8710894328358205E-4</v>
      </c>
      <c r="T40" s="25">
        <f t="shared" si="12"/>
        <v>0.20025477802663441</v>
      </c>
      <c r="U40" s="25">
        <f>T40/T27</f>
        <v>0.74160312157277597</v>
      </c>
      <c r="V40" s="25">
        <f t="shared" si="15"/>
        <v>0.27002957808745248</v>
      </c>
      <c r="W40" s="25">
        <f t="shared" si="16"/>
        <v>1</v>
      </c>
      <c r="X40" s="25"/>
      <c r="Y40" s="25"/>
      <c r="Z40" s="26"/>
      <c r="AA40" s="26"/>
      <c r="AB40" s="26"/>
      <c r="AC40" s="26"/>
      <c r="AD40" s="26"/>
      <c r="AE40" s="26"/>
    </row>
    <row r="41" spans="17:31" x14ac:dyDescent="0.3">
      <c r="Q41"/>
      <c r="R41"/>
      <c r="S41"/>
      <c r="T41"/>
      <c r="U41"/>
      <c r="V41"/>
      <c r="W41"/>
      <c r="X41"/>
      <c r="Y41"/>
      <c r="Z41"/>
    </row>
    <row r="42" spans="17:31" x14ac:dyDescent="0.3">
      <c r="Q42"/>
      <c r="R42"/>
      <c r="S42"/>
      <c r="T42"/>
      <c r="U42"/>
      <c r="V42"/>
      <c r="W42"/>
      <c r="X42"/>
      <c r="Y42"/>
      <c r="Z42"/>
    </row>
    <row r="43" spans="17:31" x14ac:dyDescent="0.3">
      <c r="Q43"/>
      <c r="R43"/>
      <c r="S43"/>
      <c r="T43"/>
      <c r="U43"/>
      <c r="V43"/>
      <c r="W43"/>
      <c r="X43"/>
      <c r="Y43"/>
      <c r="Z43"/>
    </row>
    <row r="45" spans="17:31" x14ac:dyDescent="0.3">
      <c r="Q45"/>
      <c r="R45"/>
      <c r="S45"/>
      <c r="T45"/>
      <c r="U45"/>
      <c r="V45"/>
      <c r="W45"/>
      <c r="X45"/>
      <c r="Y45"/>
      <c r="Z45"/>
    </row>
    <row r="46" spans="17:31" x14ac:dyDescent="0.3">
      <c r="Q46"/>
      <c r="R46"/>
      <c r="S46"/>
      <c r="T46"/>
      <c r="U46"/>
      <c r="V46"/>
      <c r="W46"/>
      <c r="X46"/>
      <c r="Y46"/>
      <c r="Z46"/>
    </row>
    <row r="47" spans="17:31" x14ac:dyDescent="0.3">
      <c r="Q47"/>
      <c r="R47"/>
      <c r="S47"/>
      <c r="T47"/>
      <c r="U47"/>
      <c r="V47"/>
      <c r="W47"/>
      <c r="X47"/>
      <c r="Y47"/>
      <c r="Z47"/>
    </row>
    <row r="48" spans="17:31" x14ac:dyDescent="0.3">
      <c r="Q48"/>
      <c r="R48"/>
      <c r="S48"/>
      <c r="T48"/>
      <c r="U48"/>
      <c r="V48"/>
      <c r="W48"/>
      <c r="X48"/>
      <c r="Y48"/>
      <c r="Z48"/>
    </row>
    <row r="49" spans="2:26" x14ac:dyDescent="0.3">
      <c r="Q49"/>
      <c r="R49"/>
      <c r="S49"/>
      <c r="T49"/>
      <c r="U49"/>
      <c r="V49"/>
      <c r="W49"/>
      <c r="X49"/>
      <c r="Y49"/>
      <c r="Z49"/>
    </row>
    <row r="50" spans="2:26" x14ac:dyDescent="0.3">
      <c r="B50"/>
      <c r="C50"/>
      <c r="D50"/>
      <c r="E50"/>
      <c r="F50"/>
      <c r="G50"/>
      <c r="H50"/>
      <c r="I50"/>
      <c r="J50"/>
      <c r="K50"/>
      <c r="Q50"/>
      <c r="R50"/>
      <c r="S50"/>
      <c r="T50"/>
      <c r="U50"/>
      <c r="V50"/>
      <c r="W50"/>
      <c r="X50"/>
      <c r="Y50"/>
      <c r="Z50"/>
    </row>
    <row r="51" spans="2:26" x14ac:dyDescent="0.3">
      <c r="B51"/>
      <c r="C51"/>
      <c r="D51"/>
      <c r="E51"/>
      <c r="F51"/>
      <c r="G51"/>
      <c r="H51"/>
      <c r="I51"/>
      <c r="J51"/>
      <c r="K51"/>
      <c r="Q51"/>
      <c r="R51"/>
      <c r="S51"/>
      <c r="T51"/>
      <c r="U51"/>
      <c r="V51"/>
      <c r="W51"/>
      <c r="X51"/>
      <c r="Y51"/>
      <c r="Z51"/>
    </row>
    <row r="52" spans="2:26" x14ac:dyDescent="0.3">
      <c r="B52"/>
      <c r="C52"/>
      <c r="D52"/>
      <c r="E52"/>
      <c r="F52"/>
      <c r="G52"/>
      <c r="H52"/>
      <c r="I52"/>
      <c r="J52"/>
      <c r="K52"/>
      <c r="Q52"/>
      <c r="R52"/>
      <c r="S52"/>
      <c r="T52"/>
      <c r="U52"/>
      <c r="V52"/>
      <c r="W52"/>
      <c r="X52"/>
      <c r="Y52"/>
      <c r="Z52"/>
    </row>
    <row r="53" spans="2:26" x14ac:dyDescent="0.3">
      <c r="B53"/>
      <c r="C53"/>
      <c r="D53"/>
      <c r="E53"/>
      <c r="F53"/>
      <c r="G53"/>
      <c r="H53"/>
      <c r="I53"/>
      <c r="J53"/>
      <c r="K53"/>
      <c r="Q53"/>
      <c r="R53"/>
      <c r="S53"/>
      <c r="T53"/>
      <c r="U53"/>
      <c r="V53"/>
      <c r="W53"/>
      <c r="X53"/>
      <c r="Y53"/>
      <c r="Z53"/>
    </row>
    <row r="54" spans="2:26" x14ac:dyDescent="0.3">
      <c r="B54"/>
      <c r="C54"/>
      <c r="D54"/>
      <c r="E54"/>
      <c r="F54"/>
      <c r="G54"/>
      <c r="H54"/>
      <c r="I54"/>
      <c r="J54"/>
      <c r="K54"/>
      <c r="Q54"/>
      <c r="R54"/>
      <c r="S54"/>
      <c r="T54"/>
      <c r="U54"/>
      <c r="V54"/>
      <c r="W54"/>
      <c r="X54"/>
      <c r="Y54"/>
      <c r="Z54"/>
    </row>
    <row r="55" spans="2:26" x14ac:dyDescent="0.3">
      <c r="B55"/>
      <c r="C55"/>
      <c r="D55"/>
      <c r="E55"/>
      <c r="F55"/>
      <c r="G55"/>
      <c r="H55"/>
      <c r="I55"/>
      <c r="J55"/>
      <c r="K55"/>
      <c r="Q55"/>
      <c r="R55"/>
      <c r="S55"/>
      <c r="T55"/>
      <c r="U55"/>
      <c r="V55"/>
      <c r="W55"/>
      <c r="X55"/>
      <c r="Y55"/>
      <c r="Z55"/>
    </row>
    <row r="56" spans="2:26" x14ac:dyDescent="0.3">
      <c r="B56"/>
      <c r="C56"/>
      <c r="D56"/>
      <c r="E56"/>
      <c r="F56"/>
      <c r="G56"/>
      <c r="H56"/>
      <c r="I56"/>
      <c r="J56"/>
      <c r="K56"/>
    </row>
    <row r="57" spans="2:26" x14ac:dyDescent="0.3">
      <c r="B57"/>
      <c r="C57"/>
      <c r="D57"/>
      <c r="E57"/>
      <c r="F57"/>
      <c r="G57"/>
      <c r="H57"/>
      <c r="I57"/>
      <c r="J57"/>
      <c r="K57"/>
    </row>
    <row r="58" spans="2:26" x14ac:dyDescent="0.3">
      <c r="B58"/>
      <c r="C58"/>
      <c r="D58"/>
      <c r="E58"/>
      <c r="F58"/>
      <c r="G58"/>
      <c r="H58"/>
      <c r="I58"/>
      <c r="J58"/>
      <c r="K58"/>
    </row>
    <row r="59" spans="2:26" x14ac:dyDescent="0.3">
      <c r="B59"/>
      <c r="C59"/>
      <c r="D59"/>
      <c r="E59"/>
      <c r="F59"/>
      <c r="G59"/>
      <c r="H59"/>
      <c r="I59"/>
      <c r="J59"/>
      <c r="K59"/>
    </row>
    <row r="60" spans="2:26" x14ac:dyDescent="0.3">
      <c r="B60"/>
      <c r="C60"/>
      <c r="D60"/>
      <c r="E60"/>
      <c r="F60"/>
      <c r="G60"/>
      <c r="H60"/>
      <c r="I60"/>
      <c r="J60"/>
      <c r="K60"/>
    </row>
    <row r="61" spans="2:26" x14ac:dyDescent="0.3">
      <c r="B61"/>
      <c r="C61"/>
      <c r="D61"/>
      <c r="E61"/>
      <c r="F61"/>
      <c r="G61"/>
      <c r="H61"/>
      <c r="I61"/>
      <c r="J61"/>
      <c r="K61"/>
    </row>
    <row r="62" spans="2:26" x14ac:dyDescent="0.3">
      <c r="B62"/>
      <c r="C62"/>
      <c r="D62"/>
      <c r="E62"/>
      <c r="F62"/>
      <c r="G62"/>
      <c r="H62"/>
      <c r="I62"/>
      <c r="J62"/>
      <c r="K62"/>
    </row>
    <row r="63" spans="2:26" x14ac:dyDescent="0.3">
      <c r="B63"/>
      <c r="C63"/>
      <c r="D63"/>
      <c r="E63"/>
      <c r="F63"/>
      <c r="G63"/>
      <c r="H63"/>
      <c r="I63"/>
      <c r="J63"/>
      <c r="K63"/>
    </row>
  </sheetData>
  <mergeCells count="5">
    <mergeCell ref="B6:K6"/>
    <mergeCell ref="Q6:AE6"/>
    <mergeCell ref="B22:J22"/>
    <mergeCell ref="B26:G26"/>
    <mergeCell ref="Q25:AE2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topLeftCell="O4" zoomScaleNormal="100" workbookViewId="0">
      <selection activeCell="Z21" sqref="Z21:Z27"/>
    </sheetView>
  </sheetViews>
  <sheetFormatPr defaultColWidth="8.77734375" defaultRowHeight="14.4" x14ac:dyDescent="0.3"/>
  <cols>
    <col min="1" max="1" width="8.77734375" style="1"/>
    <col min="2" max="2" width="8.109375" style="1" bestFit="1" customWidth="1"/>
    <col min="3" max="3" width="16.44140625" style="1" bestFit="1" customWidth="1"/>
    <col min="4" max="4" width="6.44140625" style="1" bestFit="1" customWidth="1"/>
    <col min="5" max="5" width="12.88671875" style="1" bestFit="1" customWidth="1"/>
    <col min="6" max="6" width="14.88671875" style="1" bestFit="1" customWidth="1"/>
    <col min="7" max="7" width="12.109375" style="1" bestFit="1" customWidth="1"/>
    <col min="8" max="8" width="18.44140625" style="1" bestFit="1" customWidth="1"/>
    <col min="9" max="9" width="15.88671875" style="1" bestFit="1" customWidth="1"/>
    <col min="10" max="10" width="9.5546875" style="1" bestFit="1" customWidth="1"/>
    <col min="11" max="11" width="10.44140625" style="1" bestFit="1" customWidth="1"/>
    <col min="12" max="12" width="6.5546875" style="1" bestFit="1" customWidth="1"/>
    <col min="13" max="13" width="5.77734375" style="1" customWidth="1"/>
    <col min="14" max="14" width="22.6640625" style="1" bestFit="1" customWidth="1"/>
    <col min="15" max="15" width="9" style="1" bestFit="1" customWidth="1"/>
    <col min="16" max="16" width="7.44140625" style="1" customWidth="1"/>
    <col min="17" max="17" width="8.109375" style="1" bestFit="1" customWidth="1"/>
    <col min="18" max="18" width="12.88671875" style="1" bestFit="1" customWidth="1"/>
    <col min="19" max="19" width="14.88671875" style="1" bestFit="1" customWidth="1"/>
    <col min="20" max="20" width="12.109375" style="1" bestFit="1" customWidth="1"/>
    <col min="21" max="21" width="12.33203125" style="1" bestFit="1" customWidth="1"/>
    <col min="22" max="22" width="12.5546875" style="1" bestFit="1" customWidth="1"/>
    <col min="23" max="23" width="8.109375" style="1" bestFit="1" customWidth="1"/>
    <col min="24" max="24" width="10.6640625" style="1" bestFit="1" customWidth="1"/>
    <col min="25" max="25" width="13.77734375" style="1" bestFit="1" customWidth="1"/>
    <col min="26" max="26" width="11" style="1" bestFit="1" customWidth="1"/>
    <col min="27" max="27" width="7.109375" style="1" bestFit="1" customWidth="1"/>
    <col min="28" max="28" width="19" style="1" bestFit="1" customWidth="1"/>
    <col min="29" max="30" width="12.5546875" style="1" bestFit="1" customWidth="1"/>
    <col min="31" max="31" width="14.33203125" style="1" bestFit="1" customWidth="1"/>
    <col min="32" max="16384" width="8.77734375" style="1"/>
  </cols>
  <sheetData>
    <row r="1" spans="1:31" ht="15" thickBot="1" x14ac:dyDescent="0.35"/>
    <row r="2" spans="1:31" ht="16.2" thickBot="1" x14ac:dyDescent="0.35">
      <c r="B2" s="8" t="s">
        <v>1</v>
      </c>
      <c r="C2" s="2">
        <v>44951</v>
      </c>
      <c r="E2" s="8" t="s">
        <v>44</v>
      </c>
      <c r="F2" s="3">
        <v>15</v>
      </c>
      <c r="H2" s="8" t="s">
        <v>64</v>
      </c>
      <c r="I2" s="4">
        <v>28.09</v>
      </c>
      <c r="K2" s="8" t="s">
        <v>16</v>
      </c>
      <c r="L2" s="2" t="s">
        <v>45</v>
      </c>
      <c r="N2" s="8" t="s">
        <v>17</v>
      </c>
      <c r="O2" s="3">
        <v>1.49E-2</v>
      </c>
    </row>
    <row r="3" spans="1:31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1" ht="16.2" thickBot="1" x14ac:dyDescent="0.35">
      <c r="B4" s="8" t="s">
        <v>32</v>
      </c>
      <c r="C4" s="29">
        <f>G24</f>
        <v>4.788720344129354E-2</v>
      </c>
      <c r="E4" s="8" t="s">
        <v>33</v>
      </c>
      <c r="F4" s="3">
        <f>G28</f>
        <v>0.24802547302927613</v>
      </c>
      <c r="H4" s="8"/>
      <c r="I4" s="4"/>
      <c r="K4" s="8" t="s">
        <v>56</v>
      </c>
      <c r="L4" s="69"/>
      <c r="N4" s="8" t="s">
        <v>23</v>
      </c>
      <c r="O4" s="3">
        <v>13.5</v>
      </c>
    </row>
    <row r="5" spans="1:31" ht="15" thickBot="1" x14ac:dyDescent="0.35"/>
    <row r="6" spans="1:31" ht="15" thickBot="1" x14ac:dyDescent="0.35">
      <c r="B6" s="110" t="s">
        <v>22</v>
      </c>
      <c r="C6" s="111"/>
      <c r="D6" s="111"/>
      <c r="E6" s="111"/>
      <c r="F6" s="111"/>
      <c r="G6" s="111"/>
      <c r="H6" s="111"/>
      <c r="I6" s="111"/>
      <c r="J6" s="111"/>
      <c r="K6" s="112"/>
      <c r="M6"/>
      <c r="N6"/>
      <c r="O6"/>
      <c r="P6"/>
      <c r="Q6" s="110" t="s">
        <v>60</v>
      </c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2"/>
    </row>
    <row r="7" spans="1:31" s="14" customFormat="1" ht="29.4" thickBot="1" x14ac:dyDescent="0.35">
      <c r="B7" s="11" t="s">
        <v>18</v>
      </c>
      <c r="C7" s="12" t="s">
        <v>19</v>
      </c>
      <c r="D7" s="12" t="s">
        <v>30</v>
      </c>
      <c r="E7" s="12" t="s">
        <v>20</v>
      </c>
      <c r="F7" s="12" t="s">
        <v>21</v>
      </c>
      <c r="G7" s="12" t="s">
        <v>24</v>
      </c>
      <c r="H7" s="12" t="s">
        <v>34</v>
      </c>
      <c r="I7" s="12" t="s">
        <v>35</v>
      </c>
      <c r="J7" s="12" t="s">
        <v>47</v>
      </c>
      <c r="K7" s="13" t="s">
        <v>48</v>
      </c>
      <c r="M7"/>
      <c r="N7"/>
      <c r="O7"/>
      <c r="P7"/>
      <c r="Q7" s="62" t="s">
        <v>18</v>
      </c>
      <c r="R7" s="63" t="s">
        <v>20</v>
      </c>
      <c r="S7" s="63" t="s">
        <v>21</v>
      </c>
      <c r="T7" s="63" t="s">
        <v>24</v>
      </c>
      <c r="U7" s="63" t="s">
        <v>25</v>
      </c>
      <c r="V7" s="63" t="s">
        <v>26</v>
      </c>
      <c r="W7" s="63" t="s">
        <v>27</v>
      </c>
      <c r="X7" s="63" t="s">
        <v>28</v>
      </c>
      <c r="Y7" s="63" t="s">
        <v>29</v>
      </c>
      <c r="Z7" s="63" t="s">
        <v>31</v>
      </c>
      <c r="AA7" s="68" t="s">
        <v>49</v>
      </c>
      <c r="AB7" s="68" t="s">
        <v>51</v>
      </c>
      <c r="AC7" s="68" t="s">
        <v>52</v>
      </c>
      <c r="AD7" s="68" t="s">
        <v>54</v>
      </c>
      <c r="AE7" s="68" t="s">
        <v>55</v>
      </c>
    </row>
    <row r="8" spans="1:31" x14ac:dyDescent="0.3">
      <c r="B8" s="35"/>
      <c r="C8" s="35"/>
      <c r="D8" s="53"/>
      <c r="E8" s="53"/>
      <c r="F8" s="53"/>
      <c r="G8" s="1">
        <f>E8-F8</f>
        <v>0</v>
      </c>
      <c r="H8" s="36" t="e">
        <f t="shared" ref="H8:I12" si="0">F8/$G$13</f>
        <v>#DIV/0!</v>
      </c>
      <c r="I8" s="36" t="e">
        <f t="shared" si="0"/>
        <v>#DIV/0!</v>
      </c>
      <c r="J8" s="35">
        <f>$J$13+(C8-$C$13)</f>
        <v>0</v>
      </c>
      <c r="K8" s="35" t="e">
        <f t="shared" ref="K8:K18" si="1">J8/$J$13</f>
        <v>#DIV/0!</v>
      </c>
      <c r="M8"/>
      <c r="N8"/>
      <c r="O8"/>
      <c r="P8"/>
      <c r="Q8" s="18">
        <v>71</v>
      </c>
      <c r="R8" s="19">
        <v>0.25464690286444402</v>
      </c>
      <c r="S8" s="19">
        <v>2.5878175616915401E-3</v>
      </c>
      <c r="T8" s="19">
        <f t="shared" ref="T8:T16" si="2">R8-S8</f>
        <v>0.25205908530275251</v>
      </c>
      <c r="U8" s="19">
        <f>T8/T8</f>
        <v>1</v>
      </c>
      <c r="V8" s="19">
        <f>T8/U8</f>
        <v>0.25205908530275251</v>
      </c>
      <c r="W8" s="19">
        <f>V8/V8</f>
        <v>1</v>
      </c>
      <c r="X8" s="19"/>
      <c r="Y8" s="19"/>
      <c r="Z8" s="20"/>
      <c r="AA8" s="20"/>
      <c r="AB8" s="20"/>
      <c r="AC8" s="20"/>
      <c r="AD8" s="20"/>
      <c r="AE8" s="20"/>
    </row>
    <row r="9" spans="1:31" x14ac:dyDescent="0.3">
      <c r="B9" s="35"/>
      <c r="C9" s="35"/>
      <c r="D9" s="53"/>
      <c r="E9" s="53"/>
      <c r="F9" s="53"/>
      <c r="G9" s="1">
        <f t="shared" ref="G9:G18" si="3">E9-F9</f>
        <v>0</v>
      </c>
      <c r="H9" s="36" t="e">
        <f t="shared" si="0"/>
        <v>#DIV/0!</v>
      </c>
      <c r="I9" s="36" t="e">
        <f t="shared" si="0"/>
        <v>#DIV/0!</v>
      </c>
      <c r="J9" s="35">
        <f>$J$13+(C9-$C$13)</f>
        <v>0</v>
      </c>
      <c r="K9" s="35" t="e">
        <f t="shared" si="1"/>
        <v>#DIV/0!</v>
      </c>
      <c r="M9"/>
      <c r="N9"/>
      <c r="O9" s="75"/>
      <c r="P9"/>
      <c r="Q9" s="15">
        <v>73</v>
      </c>
      <c r="R9" s="16">
        <v>0.29053692317956598</v>
      </c>
      <c r="S9" s="16">
        <v>2.2026263194029798E-3</v>
      </c>
      <c r="T9" s="16">
        <f t="shared" si="2"/>
        <v>0.28833429686016299</v>
      </c>
      <c r="U9" s="16">
        <f>U12+(3*(U8-U12)/4)</f>
        <v>0.9587689952538111</v>
      </c>
      <c r="V9" s="16">
        <f>T9/U9</f>
        <v>0.30073385590012053</v>
      </c>
      <c r="W9" s="16">
        <f t="shared" ref="W9:W16" si="4">V9/$V$8</f>
        <v>1.1931085742809227</v>
      </c>
      <c r="X9" s="16">
        <v>-3.14729876160991</v>
      </c>
      <c r="Y9" s="16">
        <f>X9/$O$4</f>
        <v>-0.23313324160073406</v>
      </c>
      <c r="Z9" s="17">
        <f>Y9/0.55</f>
        <v>-0.42387862109224372</v>
      </c>
      <c r="AA9" s="17">
        <v>0.10659130495356101</v>
      </c>
      <c r="AB9" s="17">
        <f>AA9/U9</f>
        <v>0.11117516886885095</v>
      </c>
      <c r="AC9" s="17">
        <f>AB9/$O$2</f>
        <v>7.4614207294530841</v>
      </c>
      <c r="AD9" s="17">
        <f>AB9/$F$4</f>
        <v>0.44824093070363058</v>
      </c>
      <c r="AE9" s="17" t="e">
        <f>AB9/$L$4</f>
        <v>#DIV/0!</v>
      </c>
    </row>
    <row r="10" spans="1:31" x14ac:dyDescent="0.3">
      <c r="B10" s="35"/>
      <c r="C10" s="35"/>
      <c r="D10" s="53"/>
      <c r="E10" s="53"/>
      <c r="F10" s="53"/>
      <c r="G10" s="1">
        <f t="shared" si="3"/>
        <v>0</v>
      </c>
      <c r="H10" s="36" t="e">
        <f t="shared" si="0"/>
        <v>#DIV/0!</v>
      </c>
      <c r="I10" s="36" t="e">
        <f t="shared" si="0"/>
        <v>#DIV/0!</v>
      </c>
      <c r="J10" s="35">
        <f>$J$13+(C10-$C$13)</f>
        <v>0</v>
      </c>
      <c r="K10" s="35" t="e">
        <f t="shared" si="1"/>
        <v>#DIV/0!</v>
      </c>
      <c r="M10"/>
      <c r="N10"/>
      <c r="O10"/>
      <c r="P10"/>
      <c r="Q10" s="15">
        <v>75</v>
      </c>
      <c r="R10" s="16">
        <v>0.297899346944898</v>
      </c>
      <c r="S10" s="16">
        <v>2.0605442716417899E-3</v>
      </c>
      <c r="T10" s="16">
        <f t="shared" si="2"/>
        <v>0.29583880267325624</v>
      </c>
      <c r="U10" s="16">
        <f>U12+(2*(U8-U12)/4)</f>
        <v>0.91753799050762219</v>
      </c>
      <c r="V10" s="16">
        <f>T10/U10</f>
        <v>0.32242676132634601</v>
      </c>
      <c r="W10" s="16">
        <f t="shared" si="4"/>
        <v>1.2791713535700318</v>
      </c>
      <c r="X10" s="16">
        <v>-12.6185459183673</v>
      </c>
      <c r="Y10" s="16">
        <f>X10/$O$4</f>
        <v>-0.93470710506424437</v>
      </c>
      <c r="Z10" s="17">
        <f>Y10/0.55</f>
        <v>-1.6994674637531715</v>
      </c>
      <c r="AA10" s="17">
        <v>1.02317820408163</v>
      </c>
      <c r="AB10" s="17">
        <f>AA10/U10</f>
        <v>1.115134430036584</v>
      </c>
      <c r="AC10" s="17">
        <f t="shared" ref="AC10:AC11" si="5">AB10/$O$2</f>
        <v>74.841236915206977</v>
      </c>
      <c r="AD10" s="17">
        <f>AB10/$F$4</f>
        <v>4.4960479922356891</v>
      </c>
      <c r="AE10" s="17" t="e">
        <f>AB10/$L$4</f>
        <v>#DIV/0!</v>
      </c>
    </row>
    <row r="11" spans="1:31" x14ac:dyDescent="0.3">
      <c r="B11" s="35"/>
      <c r="C11" s="35"/>
      <c r="D11" s="53"/>
      <c r="E11" s="53"/>
      <c r="F11" s="53"/>
      <c r="G11" s="1">
        <f t="shared" si="3"/>
        <v>0</v>
      </c>
      <c r="H11" s="36" t="e">
        <f t="shared" si="0"/>
        <v>#DIV/0!</v>
      </c>
      <c r="I11" s="36" t="e">
        <f t="shared" si="0"/>
        <v>#DIV/0!</v>
      </c>
      <c r="J11" s="35">
        <f>$J$13+(C11-$C$13)</f>
        <v>0</v>
      </c>
      <c r="K11" s="35" t="e">
        <f t="shared" si="1"/>
        <v>#DIV/0!</v>
      </c>
      <c r="M11"/>
      <c r="N11"/>
      <c r="O11"/>
      <c r="P11"/>
      <c r="Q11" s="15">
        <v>77</v>
      </c>
      <c r="R11" s="16">
        <v>0.30590619641785699</v>
      </c>
      <c r="S11" s="16">
        <v>1.9310946880597001E-3</v>
      </c>
      <c r="T11" s="16">
        <f t="shared" si="2"/>
        <v>0.3039751017297973</v>
      </c>
      <c r="U11" s="16">
        <f>U12+(1*(U8-U12)/4)</f>
        <v>0.8763069857614334</v>
      </c>
      <c r="V11" s="16">
        <f t="shared" ref="V11:V16" si="6">T11/U11</f>
        <v>0.34688197933931769</v>
      </c>
      <c r="W11" s="16">
        <f t="shared" si="4"/>
        <v>1.3761931212385055</v>
      </c>
      <c r="X11" s="16">
        <v>-26.2292410714286</v>
      </c>
      <c r="Y11" s="16">
        <f>X11/$O$4</f>
        <v>-1.9429067460317482</v>
      </c>
      <c r="Z11" s="17">
        <f>Y11/0.55</f>
        <v>-3.5325577200577238</v>
      </c>
      <c r="AA11" s="17">
        <v>2.7056793749999901</v>
      </c>
      <c r="AB11" s="17">
        <f>AA11/U11</f>
        <v>3.0875930683686077</v>
      </c>
      <c r="AC11" s="17">
        <f t="shared" si="5"/>
        <v>207.22101129990656</v>
      </c>
      <c r="AD11" s="17">
        <f>AB11/$F$4</f>
        <v>12.448693396924428</v>
      </c>
      <c r="AE11" s="17" t="e">
        <f>AB11/$L$4</f>
        <v>#DIV/0!</v>
      </c>
    </row>
    <row r="12" spans="1:31" x14ac:dyDescent="0.3">
      <c r="B12" s="35"/>
      <c r="C12" s="35"/>
      <c r="D12" s="53"/>
      <c r="E12" s="53"/>
      <c r="F12" s="53"/>
      <c r="G12" s="1">
        <f t="shared" si="3"/>
        <v>0</v>
      </c>
      <c r="H12" s="36" t="e">
        <f t="shared" si="0"/>
        <v>#DIV/0!</v>
      </c>
      <c r="I12" s="36" t="e">
        <f t="shared" si="0"/>
        <v>#DIV/0!</v>
      </c>
      <c r="J12" s="35">
        <f>$J$13+(C12-$C$13)</f>
        <v>0</v>
      </c>
      <c r="K12" s="35" t="e">
        <f t="shared" si="1"/>
        <v>#DIV/0!</v>
      </c>
      <c r="M12"/>
      <c r="N12"/>
      <c r="O12"/>
      <c r="P12"/>
      <c r="Q12" s="21">
        <v>78</v>
      </c>
      <c r="R12" s="22">
        <v>0.21257097144444401</v>
      </c>
      <c r="S12" s="22">
        <v>2.08248351144278E-3</v>
      </c>
      <c r="T12" s="22">
        <f t="shared" si="2"/>
        <v>0.21048848793300123</v>
      </c>
      <c r="U12" s="22">
        <f>T12/T8</f>
        <v>0.8350759810152445</v>
      </c>
      <c r="V12" s="22">
        <f t="shared" si="6"/>
        <v>0.25205908530275251</v>
      </c>
      <c r="W12" s="22">
        <f t="shared" si="4"/>
        <v>1</v>
      </c>
      <c r="X12" s="22"/>
      <c r="Y12" s="22"/>
      <c r="Z12" s="23"/>
      <c r="AA12" s="23"/>
      <c r="AB12" s="23"/>
      <c r="AC12" s="23"/>
      <c r="AD12" s="23"/>
      <c r="AE12" s="23"/>
    </row>
    <row r="13" spans="1:31" x14ac:dyDescent="0.3">
      <c r="B13" s="35"/>
      <c r="C13" s="35"/>
      <c r="D13" s="53"/>
      <c r="E13" s="53"/>
      <c r="F13" s="53"/>
      <c r="G13" s="1">
        <f t="shared" si="3"/>
        <v>0</v>
      </c>
      <c r="H13" s="36" t="e">
        <f>F13/$G$13</f>
        <v>#DIV/0!</v>
      </c>
      <c r="I13" s="36" t="e">
        <f>G13/$G$13</f>
        <v>#DIV/0!</v>
      </c>
      <c r="J13" s="35">
        <f>C13*0.55</f>
        <v>0</v>
      </c>
      <c r="K13" s="35" t="e">
        <f t="shared" si="1"/>
        <v>#DIV/0!</v>
      </c>
      <c r="M13"/>
      <c r="N13"/>
      <c r="O13"/>
      <c r="P13"/>
      <c r="Q13" s="15">
        <v>80</v>
      </c>
      <c r="R13" s="16">
        <v>0.27556242545327803</v>
      </c>
      <c r="S13" s="16">
        <v>1.92746034527363E-3</v>
      </c>
      <c r="T13" s="16">
        <f t="shared" si="2"/>
        <v>0.27363496510800439</v>
      </c>
      <c r="U13" s="16">
        <f>U16+(3*(U12-U16)/4)</f>
        <v>0.81294901284122711</v>
      </c>
      <c r="V13" s="16">
        <f t="shared" si="6"/>
        <v>0.33659548235584935</v>
      </c>
      <c r="W13" s="16">
        <f t="shared" si="4"/>
        <v>1.3353832572690594</v>
      </c>
      <c r="X13" s="16">
        <v>-6.2727459016393396</v>
      </c>
      <c r="Y13" s="16">
        <f>X13/$O$4</f>
        <v>-0.46464784456587699</v>
      </c>
      <c r="Z13" s="17">
        <f>Y13/0.55</f>
        <v>-0.84481426284704897</v>
      </c>
      <c r="AA13" s="17">
        <v>0.47792317418032698</v>
      </c>
      <c r="AB13" s="17">
        <f>AA13/U13</f>
        <v>0.58788825206885109</v>
      </c>
      <c r="AC13" s="17">
        <f>AB13/$O$2</f>
        <v>39.455587387171214</v>
      </c>
      <c r="AD13" s="17">
        <f>AB13/$F$4</f>
        <v>2.370273685555913</v>
      </c>
      <c r="AE13" s="17" t="e">
        <f>AB13/$L$4</f>
        <v>#DIV/0!</v>
      </c>
    </row>
    <row r="14" spans="1:31" x14ac:dyDescent="0.3">
      <c r="B14" s="35"/>
      <c r="C14" s="35"/>
      <c r="D14" s="53"/>
      <c r="E14" s="53"/>
      <c r="F14" s="53"/>
      <c r="G14" s="1">
        <f t="shared" si="3"/>
        <v>0</v>
      </c>
      <c r="H14" s="36" t="e">
        <f t="shared" ref="H14:I18" si="7">F14/$G$13</f>
        <v>#DIV/0!</v>
      </c>
      <c r="I14" s="36" t="e">
        <f t="shared" si="7"/>
        <v>#DIV/0!</v>
      </c>
      <c r="J14" s="35">
        <f>$J$13+(C14-$C$13)</f>
        <v>0</v>
      </c>
      <c r="K14" s="35" t="e">
        <f t="shared" si="1"/>
        <v>#DIV/0!</v>
      </c>
      <c r="M14"/>
      <c r="N14"/>
      <c r="O14"/>
      <c r="P14"/>
      <c r="Q14" s="15">
        <v>82</v>
      </c>
      <c r="R14" s="16">
        <v>0.28220858831176399</v>
      </c>
      <c r="S14" s="16">
        <v>1.93519517164179E-3</v>
      </c>
      <c r="T14" s="16">
        <f t="shared" si="2"/>
        <v>0.28027339314012217</v>
      </c>
      <c r="U14" s="16">
        <f>U16+(2*(U12-U16)/4)</f>
        <v>0.79082204466720962</v>
      </c>
      <c r="V14" s="16">
        <f t="shared" si="6"/>
        <v>0.35440766355731224</v>
      </c>
      <c r="W14" s="16">
        <f t="shared" si="4"/>
        <v>1.4060499471051682</v>
      </c>
      <c r="X14" s="16">
        <v>-18.973639705882199</v>
      </c>
      <c r="Y14" s="16">
        <f>X14/$O$4</f>
        <v>-1.405454793028311</v>
      </c>
      <c r="Z14" s="17">
        <f>Y14/0.55</f>
        <v>-2.5553723509605653</v>
      </c>
      <c r="AA14" s="17">
        <v>1.9248911470588199</v>
      </c>
      <c r="AB14" s="17">
        <f>AA14/U14</f>
        <v>2.4340383023450545</v>
      </c>
      <c r="AC14" s="17">
        <f>AB14/$O$2</f>
        <v>163.35827532517143</v>
      </c>
      <c r="AD14" s="17">
        <f>AB14/$F$4</f>
        <v>9.8136625751248872</v>
      </c>
      <c r="AE14" s="17" t="e">
        <f>AB14/$L$4</f>
        <v>#DIV/0!</v>
      </c>
    </row>
    <row r="15" spans="1:31" x14ac:dyDescent="0.3">
      <c r="B15" s="35"/>
      <c r="C15" s="35"/>
      <c r="D15" s="53"/>
      <c r="E15" s="53"/>
      <c r="F15" s="53"/>
      <c r="G15" s="1">
        <f t="shared" si="3"/>
        <v>0</v>
      </c>
      <c r="H15" s="36" t="e">
        <f t="shared" si="7"/>
        <v>#DIV/0!</v>
      </c>
      <c r="I15" s="36" t="e">
        <f t="shared" si="7"/>
        <v>#DIV/0!</v>
      </c>
      <c r="J15" s="35">
        <f>$J$13+(C15-$C$13)</f>
        <v>0</v>
      </c>
      <c r="K15" s="35" t="e">
        <f t="shared" si="1"/>
        <v>#DIV/0!</v>
      </c>
      <c r="M15"/>
      <c r="N15"/>
      <c r="O15"/>
      <c r="P15"/>
      <c r="Q15" s="15">
        <v>84</v>
      </c>
      <c r="R15" s="16">
        <v>0.28826218596922998</v>
      </c>
      <c r="S15" s="16">
        <v>1.84915501044776E-3</v>
      </c>
      <c r="T15" s="16">
        <f t="shared" si="2"/>
        <v>0.28641303095878223</v>
      </c>
      <c r="U15" s="16">
        <f>U16+(1*(U12-U16)/4)</f>
        <v>0.76869507649319213</v>
      </c>
      <c r="V15" s="16">
        <f t="shared" si="6"/>
        <v>0.37259641659916215</v>
      </c>
      <c r="W15" s="16">
        <f t="shared" si="4"/>
        <v>1.4782106193539113</v>
      </c>
      <c r="X15" s="16">
        <v>-44.845288461538203</v>
      </c>
      <c r="Y15" s="16">
        <f>X15/$O$4</f>
        <v>-3.3218732193732001</v>
      </c>
      <c r="Z15" s="17">
        <f>Y15/0.55</f>
        <v>-6.039769489769454</v>
      </c>
      <c r="AA15" s="17">
        <v>4.8024434999999901</v>
      </c>
      <c r="AB15" s="17">
        <f>AA15/U15</f>
        <v>6.2475273315250934</v>
      </c>
      <c r="AC15" s="17">
        <f t="shared" ref="AC15" si="8">AB15/$O$2</f>
        <v>419.29713634396597</v>
      </c>
      <c r="AD15" s="17">
        <f>AB15/$F$4</f>
        <v>25.189055201550428</v>
      </c>
      <c r="AE15" s="17" t="e">
        <f>AB15/$L$4</f>
        <v>#DIV/0!</v>
      </c>
    </row>
    <row r="16" spans="1:31" ht="15" thickBot="1" x14ac:dyDescent="0.35">
      <c r="A16" s="28"/>
      <c r="B16" s="35"/>
      <c r="C16" s="35"/>
      <c r="D16" s="53"/>
      <c r="E16" s="53"/>
      <c r="F16" s="53"/>
      <c r="G16" s="1">
        <f t="shared" si="3"/>
        <v>0</v>
      </c>
      <c r="H16" s="36" t="e">
        <f t="shared" si="7"/>
        <v>#DIV/0!</v>
      </c>
      <c r="I16" s="36" t="e">
        <f t="shared" si="7"/>
        <v>#DIV/0!</v>
      </c>
      <c r="J16" s="35">
        <f>$J$13+(C16-$C$13)</f>
        <v>0</v>
      </c>
      <c r="K16" s="35" t="e">
        <f t="shared" si="1"/>
        <v>#DIV/0!</v>
      </c>
      <c r="L16" s="28"/>
      <c r="M16"/>
      <c r="N16"/>
      <c r="O16"/>
      <c r="P16"/>
      <c r="Q16" s="24">
        <v>85</v>
      </c>
      <c r="R16" s="25">
        <v>0.190117787582222</v>
      </c>
      <c r="S16" s="25">
        <v>1.93851308308457E-3</v>
      </c>
      <c r="T16" s="25">
        <f t="shared" si="2"/>
        <v>0.18817927449913743</v>
      </c>
      <c r="U16" s="25">
        <f>T16/T8</f>
        <v>0.74656810831917475</v>
      </c>
      <c r="V16" s="25">
        <f t="shared" si="6"/>
        <v>0.25205908530275251</v>
      </c>
      <c r="W16" s="25">
        <f t="shared" si="4"/>
        <v>1</v>
      </c>
      <c r="X16" s="25"/>
      <c r="Y16" s="25"/>
      <c r="Z16" s="26"/>
      <c r="AA16" s="26"/>
      <c r="AB16" s="26"/>
      <c r="AC16" s="26"/>
      <c r="AD16" s="26"/>
      <c r="AE16" s="26"/>
    </row>
    <row r="17" spans="2:32" ht="15" thickBot="1" x14ac:dyDescent="0.35">
      <c r="B17" s="35"/>
      <c r="C17" s="35"/>
      <c r="D17" s="53"/>
      <c r="E17" s="53"/>
      <c r="F17" s="53"/>
      <c r="G17" s="1">
        <f t="shared" si="3"/>
        <v>0</v>
      </c>
      <c r="H17" s="36" t="e">
        <f t="shared" si="7"/>
        <v>#DIV/0!</v>
      </c>
      <c r="I17" s="36" t="e">
        <f t="shared" si="7"/>
        <v>#DIV/0!</v>
      </c>
      <c r="J17" s="35">
        <f>$J$13+(C17-$C$13)</f>
        <v>0</v>
      </c>
      <c r="K17" s="35" t="e">
        <f t="shared" si="1"/>
        <v>#DIV/0!</v>
      </c>
      <c r="Q17"/>
      <c r="R17"/>
      <c r="S17"/>
      <c r="T17"/>
      <c r="U17"/>
      <c r="V17"/>
      <c r="W17"/>
      <c r="X17"/>
      <c r="Y17"/>
      <c r="Z17"/>
    </row>
    <row r="18" spans="2:32" ht="15" thickBot="1" x14ac:dyDescent="0.35">
      <c r="B18" s="35"/>
      <c r="C18" s="35"/>
      <c r="D18" s="53"/>
      <c r="E18" s="53"/>
      <c r="F18" s="53"/>
      <c r="G18" s="1">
        <f t="shared" si="3"/>
        <v>0</v>
      </c>
      <c r="H18" s="36" t="e">
        <f t="shared" si="7"/>
        <v>#DIV/0!</v>
      </c>
      <c r="I18" s="36" t="e">
        <f t="shared" si="7"/>
        <v>#DIV/0!</v>
      </c>
      <c r="J18" s="35">
        <f>$J$13+(C18-$C$13)</f>
        <v>0</v>
      </c>
      <c r="K18" s="35" t="e">
        <f t="shared" si="1"/>
        <v>#DIV/0!</v>
      </c>
      <c r="Q18" s="113" t="s">
        <v>61</v>
      </c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5"/>
    </row>
    <row r="19" spans="2:32" ht="29.4" thickBot="1" x14ac:dyDescent="0.35">
      <c r="B19" s="35"/>
      <c r="C19" s="35"/>
      <c r="D19" s="53"/>
      <c r="E19" s="53"/>
      <c r="F19" s="53"/>
      <c r="G19" s="54"/>
      <c r="H19" s="36"/>
      <c r="I19" s="36"/>
      <c r="J19" s="35"/>
      <c r="K19" s="35"/>
      <c r="Q19" s="62" t="s">
        <v>18</v>
      </c>
      <c r="R19" s="63" t="s">
        <v>20</v>
      </c>
      <c r="S19" s="63" t="s">
        <v>21</v>
      </c>
      <c r="T19" s="63" t="s">
        <v>24</v>
      </c>
      <c r="U19" s="63" t="s">
        <v>25</v>
      </c>
      <c r="V19" s="63" t="s">
        <v>26</v>
      </c>
      <c r="W19" s="63" t="s">
        <v>27</v>
      </c>
      <c r="X19" s="63" t="s">
        <v>28</v>
      </c>
      <c r="Y19" s="63" t="s">
        <v>29</v>
      </c>
      <c r="Z19" s="63" t="s">
        <v>31</v>
      </c>
      <c r="AA19" s="68" t="s">
        <v>49</v>
      </c>
      <c r="AB19" s="68" t="s">
        <v>51</v>
      </c>
      <c r="AC19" s="68" t="s">
        <v>52</v>
      </c>
      <c r="AD19" s="68" t="s">
        <v>54</v>
      </c>
      <c r="AE19" s="68" t="s">
        <v>55</v>
      </c>
    </row>
    <row r="20" spans="2:32" x14ac:dyDescent="0.3">
      <c r="B20" s="35"/>
      <c r="C20" s="35"/>
      <c r="D20" s="53"/>
      <c r="E20" s="53"/>
      <c r="F20" s="53"/>
      <c r="G20" s="54"/>
      <c r="H20" s="36"/>
      <c r="I20" s="36"/>
      <c r="J20" s="35"/>
      <c r="K20" s="35"/>
      <c r="Q20" s="18">
        <v>71</v>
      </c>
      <c r="R20" s="19">
        <v>0.25464690286444402</v>
      </c>
      <c r="S20" s="19">
        <v>2.5878175616915401E-3</v>
      </c>
      <c r="T20" s="19">
        <f t="shared" ref="T20:T28" si="9">R20-S20</f>
        <v>0.25205908530275251</v>
      </c>
      <c r="U20" s="19">
        <f>T20/T20</f>
        <v>1</v>
      </c>
      <c r="V20" s="19">
        <f>T20/U20</f>
        <v>0.25205908530275251</v>
      </c>
      <c r="W20" s="19">
        <f>V20/V20</f>
        <v>1</v>
      </c>
      <c r="X20" s="19"/>
      <c r="Y20" s="19"/>
      <c r="Z20" s="20"/>
      <c r="AA20" s="20"/>
      <c r="AB20" s="20"/>
      <c r="AC20" s="20"/>
      <c r="AD20" s="20"/>
      <c r="AE20" s="20"/>
    </row>
    <row r="21" spans="2:32" ht="15" thickBot="1" x14ac:dyDescent="0.35">
      <c r="H21" s="27"/>
      <c r="I21" s="27"/>
      <c r="Q21" s="15">
        <v>72</v>
      </c>
      <c r="R21" s="16">
        <v>0.28074980016811102</v>
      </c>
      <c r="S21" s="16">
        <v>-4.2513012736318398E-4</v>
      </c>
      <c r="T21" s="16">
        <f t="shared" si="9"/>
        <v>0.28117493029547419</v>
      </c>
      <c r="U21" s="16">
        <f>U24+(3*(U20-U24)/4)</f>
        <v>0.9587689952538111</v>
      </c>
      <c r="V21" s="16">
        <f t="shared" ref="V21:V28" si="10">T21/U21</f>
        <v>0.29326660716749592</v>
      </c>
      <c r="W21" s="16">
        <f t="shared" ref="W21:W28" si="11">V21/$V$8</f>
        <v>1.1634835809042485</v>
      </c>
      <c r="X21" s="16">
        <v>-3.14729876160991</v>
      </c>
      <c r="Y21" s="16">
        <f>X21/$O$4</f>
        <v>-0.23313324160073406</v>
      </c>
      <c r="Z21" s="17">
        <f>Y21/0.55</f>
        <v>-0.42387862109224372</v>
      </c>
      <c r="AA21" s="17">
        <v>3.9297027089784102E-2</v>
      </c>
      <c r="AB21" s="17">
        <f>AA21/U21</f>
        <v>4.0986960659257818E-2</v>
      </c>
      <c r="AC21" s="17">
        <f>AB21/$O$2</f>
        <v>2.7508027288092496</v>
      </c>
      <c r="AD21" s="17">
        <f>AB21/$F$4</f>
        <v>0.16525302888715729</v>
      </c>
      <c r="AE21" s="17" t="e">
        <f>AB21/$L$4</f>
        <v>#DIV/0!</v>
      </c>
      <c r="AF21" s="73"/>
    </row>
    <row r="22" spans="2:32" ht="15" thickBot="1" x14ac:dyDescent="0.35">
      <c r="B22" s="110" t="s">
        <v>42</v>
      </c>
      <c r="C22" s="111"/>
      <c r="D22" s="111"/>
      <c r="E22" s="111"/>
      <c r="F22" s="111"/>
      <c r="G22" s="111"/>
      <c r="H22" s="111"/>
      <c r="I22" s="111"/>
      <c r="J22" s="112"/>
      <c r="Q22" s="15">
        <v>74</v>
      </c>
      <c r="R22" s="16">
        <v>0.28756090846938698</v>
      </c>
      <c r="S22" s="16">
        <v>-1.3986751442785999E-4</v>
      </c>
      <c r="T22" s="16">
        <f t="shared" si="9"/>
        <v>0.28770077598381483</v>
      </c>
      <c r="U22" s="16">
        <f>U24+(2*(U20-U24)/4)</f>
        <v>0.91753799050762219</v>
      </c>
      <c r="V22" s="16">
        <f t="shared" si="10"/>
        <v>0.31355734472056701</v>
      </c>
      <c r="W22" s="16">
        <f t="shared" si="11"/>
        <v>1.2439835062638107</v>
      </c>
      <c r="X22" s="16">
        <v>-12.6185459183673</v>
      </c>
      <c r="Y22" s="16">
        <f>X22/$O$4</f>
        <v>-0.93470710506424437</v>
      </c>
      <c r="Z22" s="17">
        <f>Y22/0.55</f>
        <v>-1.6994674637531715</v>
      </c>
      <c r="AA22" s="17">
        <v>0.67996209183673295</v>
      </c>
      <c r="AB22" s="17">
        <f>AA22/U22</f>
        <v>0.74107241211946784</v>
      </c>
      <c r="AC22" s="17">
        <f t="shared" ref="AC22:AC23" si="12">AB22/$O$2</f>
        <v>49.73640349795086</v>
      </c>
      <c r="AD22" s="17">
        <f>AB22/$F$4</f>
        <v>2.9878883127137268</v>
      </c>
      <c r="AE22" s="17" t="e">
        <f>AB22/$L$4</f>
        <v>#DIV/0!</v>
      </c>
    </row>
    <row r="23" spans="2:32" ht="29.4" thickBot="1" x14ac:dyDescent="0.35">
      <c r="B23" s="11" t="s">
        <v>18</v>
      </c>
      <c r="C23" s="12" t="s">
        <v>19</v>
      </c>
      <c r="D23" s="12" t="s">
        <v>30</v>
      </c>
      <c r="E23" s="12" t="s">
        <v>20</v>
      </c>
      <c r="F23" s="12" t="s">
        <v>21</v>
      </c>
      <c r="G23" s="13" t="s">
        <v>24</v>
      </c>
      <c r="H23" s="12" t="s">
        <v>37</v>
      </c>
      <c r="I23" s="13" t="s">
        <v>38</v>
      </c>
      <c r="J23" s="57" t="s">
        <v>50</v>
      </c>
      <c r="Q23" s="15">
        <v>76</v>
      </c>
      <c r="R23" s="16">
        <v>0.29441700646785701</v>
      </c>
      <c r="S23" s="72">
        <v>-5.9359311940298399E-5</v>
      </c>
      <c r="T23" s="16">
        <f t="shared" si="9"/>
        <v>0.2944763657797973</v>
      </c>
      <c r="U23" s="16">
        <f>U24+(1*(U20-U24)/4)</f>
        <v>0.8763069857614334</v>
      </c>
      <c r="V23" s="16">
        <f t="shared" si="10"/>
        <v>0.33604247206123017</v>
      </c>
      <c r="W23" s="16">
        <f t="shared" si="11"/>
        <v>1.3331892863834041</v>
      </c>
      <c r="X23" s="16">
        <v>-26.2292410714286</v>
      </c>
      <c r="Y23" s="16">
        <f>X23/$O$4</f>
        <v>-1.9429067460317482</v>
      </c>
      <c r="Z23" s="17">
        <f>Y23/0.55</f>
        <v>-3.5325577200577238</v>
      </c>
      <c r="AA23" s="17">
        <v>2.0795444999999901</v>
      </c>
      <c r="AB23" s="17">
        <f>AA23/U23</f>
        <v>2.3730776243818821</v>
      </c>
      <c r="AC23" s="17">
        <f t="shared" si="12"/>
        <v>159.26695465650215</v>
      </c>
      <c r="AD23" s="17">
        <f>AB23/$F$4</f>
        <v>9.5678786351987792</v>
      </c>
      <c r="AE23" s="17" t="e">
        <f>AB23/$L$4</f>
        <v>#DIV/0!</v>
      </c>
    </row>
    <row r="24" spans="2:32" x14ac:dyDescent="0.3">
      <c r="B24" s="1">
        <v>47</v>
      </c>
      <c r="E24" s="1">
        <v>5.4784505300000001E-2</v>
      </c>
      <c r="F24" s="1">
        <v>6.8973018587064599E-3</v>
      </c>
      <c r="G24" s="1">
        <f>E24-F24</f>
        <v>4.788720344129354E-2</v>
      </c>
      <c r="H24" s="1">
        <v>7.0000000000000001E-3</v>
      </c>
      <c r="I24" s="1">
        <v>8.9999999999999993E-3</v>
      </c>
      <c r="Q24" s="21">
        <v>78</v>
      </c>
      <c r="R24" s="22">
        <v>0.21257097144444401</v>
      </c>
      <c r="S24" s="22">
        <v>2.08248351144278E-3</v>
      </c>
      <c r="T24" s="22">
        <f t="shared" si="9"/>
        <v>0.21048848793300123</v>
      </c>
      <c r="U24" s="22">
        <f>T24/T20</f>
        <v>0.8350759810152445</v>
      </c>
      <c r="V24" s="22">
        <f t="shared" si="10"/>
        <v>0.25205908530275251</v>
      </c>
      <c r="W24" s="22">
        <f t="shared" si="11"/>
        <v>1</v>
      </c>
      <c r="X24" s="22"/>
      <c r="Y24" s="22"/>
      <c r="Z24" s="23"/>
      <c r="AA24" s="23"/>
      <c r="AB24" s="23"/>
      <c r="AC24" s="23"/>
      <c r="AD24" s="23"/>
      <c r="AE24" s="23"/>
    </row>
    <row r="25" spans="2:32" ht="15" thickBot="1" x14ac:dyDescent="0.35">
      <c r="Q25" s="15">
        <v>79</v>
      </c>
      <c r="R25" s="16">
        <v>0.26650686562458997</v>
      </c>
      <c r="S25" s="16">
        <v>-1.83603089552238E-4</v>
      </c>
      <c r="T25" s="16">
        <f t="shared" si="9"/>
        <v>0.2666904687141422</v>
      </c>
      <c r="U25" s="16">
        <f>U28+(3*(U24-U28)/4)</f>
        <v>0.81294901284122711</v>
      </c>
      <c r="V25" s="16">
        <f t="shared" si="10"/>
        <v>0.3280531306410826</v>
      </c>
      <c r="W25" s="16">
        <f t="shared" si="11"/>
        <v>1.3014929822785493</v>
      </c>
      <c r="X25" s="16">
        <v>-6.2727459016393396</v>
      </c>
      <c r="Y25" s="16">
        <f>X25/$O$4</f>
        <v>-0.46464784456587699</v>
      </c>
      <c r="Z25" s="17">
        <f>Y25/0.55</f>
        <v>-0.84481426284704897</v>
      </c>
      <c r="AA25" s="17">
        <v>0.36023271311475302</v>
      </c>
      <c r="AB25" s="17">
        <f>AA25/U25</f>
        <v>0.44311845813767931</v>
      </c>
      <c r="AC25" s="17">
        <f>AB25/$O$2</f>
        <v>29.739493834743577</v>
      </c>
      <c r="AD25" s="17">
        <f>AB25/$F$4</f>
        <v>1.7865844694321982</v>
      </c>
      <c r="AE25" s="17" t="e">
        <f>AB25/$L$4</f>
        <v>#DIV/0!</v>
      </c>
    </row>
    <row r="26" spans="2:32" ht="15" thickBot="1" x14ac:dyDescent="0.35">
      <c r="B26" s="110" t="s">
        <v>36</v>
      </c>
      <c r="C26" s="111"/>
      <c r="D26" s="111"/>
      <c r="E26" s="111"/>
      <c r="F26" s="111"/>
      <c r="G26" s="112"/>
      <c r="H26"/>
      <c r="I26"/>
      <c r="Q26" s="15">
        <v>81</v>
      </c>
      <c r="R26" s="16">
        <v>0.27226064747058798</v>
      </c>
      <c r="S26" s="72">
        <v>6.8673378606965099E-5</v>
      </c>
      <c r="T26" s="16">
        <f t="shared" si="9"/>
        <v>0.27219197409198104</v>
      </c>
      <c r="U26" s="16">
        <f>U28+(2*(U24-U28)/4)</f>
        <v>0.79082204466720962</v>
      </c>
      <c r="V26" s="16">
        <f t="shared" si="10"/>
        <v>0.34418865271582522</v>
      </c>
      <c r="W26" s="16">
        <f t="shared" si="11"/>
        <v>1.3655078225107986</v>
      </c>
      <c r="X26" s="16">
        <v>-18.973639705882199</v>
      </c>
      <c r="Y26" s="16">
        <f>X26/$O$4</f>
        <v>-1.405454793028311</v>
      </c>
      <c r="Z26" s="17">
        <f>Y26/0.55</f>
        <v>-2.5553723509605653</v>
      </c>
      <c r="AA26" s="17">
        <v>1.4605862647058701</v>
      </c>
      <c r="AB26" s="17">
        <f>AA26/U26</f>
        <v>1.8469215350724166</v>
      </c>
      <c r="AC26" s="17">
        <f>AB26/$O$2</f>
        <v>123.95446544110179</v>
      </c>
      <c r="AD26" s="17">
        <f>AB26/$F$4</f>
        <v>7.4464993958681491</v>
      </c>
      <c r="AE26" s="17" t="e">
        <f>AB26/$L$4</f>
        <v>#DIV/0!</v>
      </c>
    </row>
    <row r="27" spans="2:32" ht="15" thickBot="1" x14ac:dyDescent="0.35">
      <c r="B27" s="11" t="s">
        <v>18</v>
      </c>
      <c r="C27" s="12" t="s">
        <v>19</v>
      </c>
      <c r="D27" s="12" t="s">
        <v>30</v>
      </c>
      <c r="E27" s="12" t="s">
        <v>20</v>
      </c>
      <c r="F27" s="12" t="s">
        <v>21</v>
      </c>
      <c r="G27" s="13" t="s">
        <v>24</v>
      </c>
      <c r="H27"/>
      <c r="I27"/>
      <c r="Q27" s="15">
        <v>83</v>
      </c>
      <c r="R27" s="16">
        <v>0.275858723176923</v>
      </c>
      <c r="S27" s="72">
        <v>-9.7879359701492498E-5</v>
      </c>
      <c r="T27" s="16">
        <f t="shared" si="9"/>
        <v>0.27595660253662452</v>
      </c>
      <c r="U27" s="16">
        <f>U28+(1*(U24-U28)/4)</f>
        <v>0.76869507649319213</v>
      </c>
      <c r="V27" s="16">
        <f t="shared" si="10"/>
        <v>0.35899358663196601</v>
      </c>
      <c r="W27" s="16">
        <f t="shared" si="11"/>
        <v>1.4242437887163346</v>
      </c>
      <c r="X27" s="16">
        <v>-44.845288461538203</v>
      </c>
      <c r="Y27" s="16">
        <f>X27/$O$4</f>
        <v>-3.3218732193732001</v>
      </c>
      <c r="Z27" s="17">
        <f>Y27/0.55</f>
        <v>-6.039769489769454</v>
      </c>
      <c r="AA27" s="17">
        <v>3.7894823846153698</v>
      </c>
      <c r="AB27" s="17">
        <f>AA27/U27</f>
        <v>4.9297601877497277</v>
      </c>
      <c r="AC27" s="17">
        <f t="shared" ref="AC27" si="13">AB27/$O$2</f>
        <v>330.85638843957906</v>
      </c>
      <c r="AD27" s="17">
        <f>AB27/$F$4</f>
        <v>19.876023730707026</v>
      </c>
      <c r="AE27" s="17" t="e">
        <f>AB27/$L$4</f>
        <v>#DIV/0!</v>
      </c>
    </row>
    <row r="28" spans="2:32" ht="15" thickBot="1" x14ac:dyDescent="0.35">
      <c r="B28" s="1">
        <v>70</v>
      </c>
      <c r="E28" s="1">
        <v>0.25460735408350499</v>
      </c>
      <c r="F28" s="1">
        <v>6.5818810542288501E-3</v>
      </c>
      <c r="G28" s="1">
        <f>E28-F28</f>
        <v>0.24802547302927613</v>
      </c>
      <c r="Q28" s="24">
        <v>85</v>
      </c>
      <c r="R28" s="25">
        <v>0.190117787582222</v>
      </c>
      <c r="S28" s="25">
        <v>1.93851308308457E-3</v>
      </c>
      <c r="T28" s="25">
        <f t="shared" si="9"/>
        <v>0.18817927449913743</v>
      </c>
      <c r="U28" s="25">
        <f>T28/T20</f>
        <v>0.74656810831917475</v>
      </c>
      <c r="V28" s="25">
        <f t="shared" si="10"/>
        <v>0.25205908530275251</v>
      </c>
      <c r="W28" s="25">
        <f t="shared" si="11"/>
        <v>1</v>
      </c>
      <c r="X28" s="25"/>
      <c r="Y28" s="25"/>
      <c r="Z28" s="26"/>
      <c r="AA28" s="26"/>
      <c r="AB28" s="26"/>
      <c r="AC28" s="26"/>
      <c r="AD28" s="26"/>
      <c r="AE28" s="26"/>
    </row>
    <row r="29" spans="2:32" x14ac:dyDescent="0.3">
      <c r="Q29"/>
      <c r="R29"/>
      <c r="S29"/>
      <c r="T29"/>
      <c r="U29"/>
      <c r="V29"/>
      <c r="W29"/>
      <c r="X29"/>
      <c r="Y29"/>
      <c r="Z29"/>
    </row>
    <row r="30" spans="2:32" x14ac:dyDescent="0.3">
      <c r="Q30"/>
      <c r="R30"/>
      <c r="S30"/>
      <c r="T30"/>
      <c r="U30"/>
      <c r="V30"/>
      <c r="W30"/>
      <c r="X30"/>
      <c r="Y30"/>
      <c r="Z30"/>
    </row>
    <row r="31" spans="2:32" x14ac:dyDescent="0.3">
      <c r="Q31"/>
      <c r="R31"/>
      <c r="S31"/>
      <c r="T31"/>
      <c r="U31"/>
      <c r="V31"/>
      <c r="W31"/>
      <c r="X31"/>
      <c r="Y31"/>
      <c r="Z31"/>
    </row>
    <row r="32" spans="2:32" x14ac:dyDescent="0.3">
      <c r="Q32"/>
      <c r="R32"/>
      <c r="S32"/>
      <c r="T32"/>
      <c r="U32"/>
      <c r="V32"/>
      <c r="W32"/>
      <c r="X32"/>
      <c r="Y32"/>
      <c r="Z32"/>
    </row>
    <row r="33" spans="17:26" x14ac:dyDescent="0.3">
      <c r="Q33"/>
      <c r="R33"/>
      <c r="S33"/>
      <c r="T33"/>
      <c r="U33"/>
      <c r="V33"/>
      <c r="W33"/>
      <c r="X33"/>
      <c r="Y33"/>
      <c r="Z33"/>
    </row>
    <row r="34" spans="17:26" x14ac:dyDescent="0.3">
      <c r="Q34"/>
      <c r="R34"/>
      <c r="S34"/>
      <c r="T34"/>
      <c r="U34"/>
      <c r="V34"/>
      <c r="W34"/>
      <c r="X34"/>
      <c r="Y34"/>
      <c r="Z34"/>
    </row>
    <row r="35" spans="17:26" x14ac:dyDescent="0.3">
      <c r="Q35"/>
      <c r="R35"/>
      <c r="S35"/>
      <c r="T35"/>
      <c r="U35"/>
      <c r="V35"/>
      <c r="W35"/>
      <c r="X35"/>
      <c r="Y35"/>
      <c r="Z35"/>
    </row>
    <row r="37" spans="17:26" x14ac:dyDescent="0.3">
      <c r="Q37"/>
      <c r="R37"/>
      <c r="S37"/>
      <c r="T37"/>
      <c r="U37"/>
      <c r="V37"/>
      <c r="W37"/>
      <c r="X37"/>
      <c r="Y37"/>
      <c r="Z37"/>
    </row>
    <row r="38" spans="17:26" x14ac:dyDescent="0.3">
      <c r="Q38"/>
      <c r="R38"/>
      <c r="S38"/>
      <c r="T38"/>
      <c r="U38"/>
      <c r="V38"/>
      <c r="W38"/>
      <c r="X38"/>
      <c r="Y38"/>
      <c r="Z38"/>
    </row>
    <row r="39" spans="17:26" x14ac:dyDescent="0.3">
      <c r="Q39"/>
      <c r="R39"/>
      <c r="S39"/>
      <c r="T39"/>
      <c r="U39"/>
      <c r="V39"/>
      <c r="W39"/>
      <c r="X39"/>
      <c r="Y39"/>
      <c r="Z39"/>
    </row>
    <row r="40" spans="17:26" x14ac:dyDescent="0.3">
      <c r="Q40"/>
      <c r="R40"/>
      <c r="S40"/>
      <c r="T40"/>
      <c r="U40"/>
      <c r="V40"/>
      <c r="W40"/>
      <c r="X40"/>
      <c r="Y40"/>
      <c r="Z40"/>
    </row>
    <row r="41" spans="17:26" x14ac:dyDescent="0.3">
      <c r="Q41"/>
      <c r="R41"/>
      <c r="S41"/>
      <c r="T41"/>
      <c r="U41"/>
      <c r="V41"/>
      <c r="W41"/>
      <c r="X41"/>
      <c r="Y41"/>
      <c r="Z41"/>
    </row>
    <row r="42" spans="17:26" x14ac:dyDescent="0.3">
      <c r="Q42"/>
      <c r="R42"/>
      <c r="S42"/>
      <c r="T42"/>
      <c r="U42"/>
      <c r="V42"/>
      <c r="W42"/>
      <c r="X42"/>
      <c r="Y42"/>
      <c r="Z42"/>
    </row>
    <row r="43" spans="17:26" x14ac:dyDescent="0.3">
      <c r="Q43"/>
      <c r="R43"/>
      <c r="S43"/>
      <c r="T43"/>
      <c r="U43"/>
      <c r="V43"/>
      <c r="W43"/>
      <c r="X43"/>
      <c r="Y43"/>
      <c r="Z43"/>
    </row>
    <row r="44" spans="17:26" x14ac:dyDescent="0.3">
      <c r="Q44"/>
      <c r="R44"/>
      <c r="S44"/>
      <c r="T44"/>
      <c r="U44"/>
      <c r="V44"/>
      <c r="W44"/>
      <c r="X44"/>
      <c r="Y44"/>
      <c r="Z44"/>
    </row>
    <row r="45" spans="17:26" x14ac:dyDescent="0.3">
      <c r="Q45"/>
      <c r="R45"/>
      <c r="S45"/>
      <c r="T45"/>
      <c r="U45"/>
      <c r="V45"/>
      <c r="W45"/>
      <c r="X45"/>
      <c r="Y45"/>
      <c r="Z45"/>
    </row>
    <row r="46" spans="17:26" x14ac:dyDescent="0.3">
      <c r="Q46"/>
      <c r="R46"/>
      <c r="S46"/>
      <c r="T46"/>
      <c r="U46"/>
      <c r="V46"/>
      <c r="W46"/>
      <c r="X46"/>
      <c r="Y46"/>
      <c r="Z46"/>
    </row>
    <row r="47" spans="17:26" x14ac:dyDescent="0.3">
      <c r="Q47"/>
      <c r="R47"/>
      <c r="S47"/>
      <c r="T47"/>
      <c r="U47"/>
      <c r="V47"/>
      <c r="W47"/>
      <c r="X47"/>
      <c r="Y47"/>
      <c r="Z47"/>
    </row>
    <row r="50" spans="2:11" x14ac:dyDescent="0.3">
      <c r="B50"/>
      <c r="C50"/>
      <c r="D50"/>
      <c r="E50"/>
      <c r="F50"/>
      <c r="G50"/>
      <c r="H50"/>
      <c r="I50"/>
      <c r="J50"/>
      <c r="K50"/>
    </row>
    <row r="51" spans="2:11" x14ac:dyDescent="0.3">
      <c r="B51"/>
      <c r="C51"/>
      <c r="D51"/>
      <c r="E51"/>
      <c r="F51"/>
      <c r="G51"/>
      <c r="H51"/>
      <c r="I51"/>
      <c r="J51"/>
      <c r="K51"/>
    </row>
    <row r="52" spans="2:11" x14ac:dyDescent="0.3">
      <c r="B52"/>
      <c r="C52"/>
      <c r="D52"/>
      <c r="E52"/>
      <c r="F52"/>
      <c r="G52"/>
      <c r="H52"/>
      <c r="I52"/>
      <c r="J52"/>
      <c r="K52"/>
    </row>
    <row r="53" spans="2:11" x14ac:dyDescent="0.3">
      <c r="B53"/>
      <c r="C53"/>
      <c r="D53"/>
      <c r="E53"/>
      <c r="F53"/>
      <c r="G53"/>
      <c r="H53"/>
      <c r="I53"/>
      <c r="J53"/>
      <c r="K53"/>
    </row>
    <row r="54" spans="2:11" x14ac:dyDescent="0.3">
      <c r="B54"/>
      <c r="C54"/>
      <c r="D54"/>
      <c r="E54"/>
      <c r="F54"/>
      <c r="G54"/>
      <c r="H54"/>
      <c r="I54"/>
      <c r="J54"/>
      <c r="K54"/>
    </row>
    <row r="55" spans="2:11" x14ac:dyDescent="0.3">
      <c r="B55"/>
      <c r="C55"/>
      <c r="D55"/>
      <c r="E55"/>
      <c r="F55"/>
      <c r="G55"/>
      <c r="H55"/>
      <c r="I55"/>
      <c r="J55"/>
      <c r="K55"/>
    </row>
    <row r="56" spans="2:11" x14ac:dyDescent="0.3">
      <c r="B56"/>
      <c r="C56"/>
      <c r="D56"/>
      <c r="E56"/>
      <c r="F56"/>
      <c r="G56"/>
      <c r="H56"/>
      <c r="I56"/>
      <c r="J56"/>
      <c r="K56"/>
    </row>
    <row r="57" spans="2:11" x14ac:dyDescent="0.3">
      <c r="B57"/>
      <c r="C57"/>
      <c r="D57"/>
      <c r="E57"/>
      <c r="F57"/>
      <c r="G57"/>
      <c r="H57"/>
      <c r="I57"/>
      <c r="J57"/>
      <c r="K57"/>
    </row>
    <row r="58" spans="2:11" x14ac:dyDescent="0.3">
      <c r="B58"/>
      <c r="C58"/>
      <c r="D58"/>
      <c r="E58"/>
      <c r="F58"/>
      <c r="G58"/>
      <c r="H58"/>
      <c r="I58"/>
      <c r="J58"/>
      <c r="K58"/>
    </row>
    <row r="59" spans="2:11" x14ac:dyDescent="0.3">
      <c r="B59"/>
      <c r="C59"/>
      <c r="D59"/>
      <c r="E59"/>
      <c r="F59"/>
      <c r="G59"/>
      <c r="H59"/>
      <c r="I59"/>
      <c r="J59"/>
      <c r="K59"/>
    </row>
    <row r="60" spans="2:11" x14ac:dyDescent="0.3">
      <c r="B60"/>
      <c r="C60"/>
      <c r="D60"/>
      <c r="E60"/>
      <c r="F60"/>
      <c r="G60"/>
      <c r="H60"/>
      <c r="I60"/>
      <c r="J60"/>
      <c r="K60"/>
    </row>
    <row r="61" spans="2:11" x14ac:dyDescent="0.3">
      <c r="B61"/>
      <c r="C61"/>
      <c r="D61"/>
      <c r="E61"/>
      <c r="F61"/>
      <c r="G61"/>
      <c r="H61"/>
      <c r="I61"/>
      <c r="J61"/>
      <c r="K61"/>
    </row>
    <row r="62" spans="2:11" x14ac:dyDescent="0.3">
      <c r="B62"/>
      <c r="C62"/>
      <c r="D62"/>
      <c r="E62"/>
      <c r="F62"/>
      <c r="G62"/>
      <c r="H62"/>
      <c r="I62"/>
      <c r="J62"/>
      <c r="K62"/>
    </row>
    <row r="63" spans="2:11" x14ac:dyDescent="0.3">
      <c r="B63"/>
      <c r="C63"/>
      <c r="D63"/>
      <c r="E63"/>
      <c r="F63"/>
      <c r="G63"/>
      <c r="H63"/>
      <c r="I63"/>
      <c r="J63"/>
      <c r="K63"/>
    </row>
  </sheetData>
  <mergeCells count="5">
    <mergeCell ref="B6:K6"/>
    <mergeCell ref="Q6:AE6"/>
    <mergeCell ref="Q18:AE18"/>
    <mergeCell ref="B22:J22"/>
    <mergeCell ref="B26:G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Master Sheet</vt:lpstr>
      <vt:lpstr>EDL7 - 28112022</vt:lpstr>
      <vt:lpstr>EDL8 - 29112022</vt:lpstr>
      <vt:lpstr>EDL9 - 30112022</vt:lpstr>
      <vt:lpstr>SOL10 - 01122022</vt:lpstr>
      <vt:lpstr>EDL10 - 01122022</vt:lpstr>
      <vt:lpstr>SOL11 - 02122022</vt:lpstr>
      <vt:lpstr>SOL14 - 24012023</vt:lpstr>
      <vt:lpstr>EDL15-25012023</vt:lpstr>
      <vt:lpstr>SOL16 - 26012023</vt:lpstr>
      <vt:lpstr>SOL17 - 27012023</vt:lpstr>
      <vt:lpstr>Pooled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1035489</dc:creator>
  <cp:lastModifiedBy>1035489</cp:lastModifiedBy>
  <dcterms:created xsi:type="dcterms:W3CDTF">2021-11-18T11:45:28Z</dcterms:created>
  <dcterms:modified xsi:type="dcterms:W3CDTF">2023-02-21T17:31:51Z</dcterms:modified>
</cp:coreProperties>
</file>